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260" windowHeight="5900" firstSheet="2" activeTab="2"/>
  </bookViews>
  <sheets>
    <sheet name="summary" sheetId="7" state="hidden" r:id="rId1"/>
    <sheet name="summary (2)" sheetId="17" state="hidden" r:id="rId2"/>
    <sheet name="journal entries" sheetId="4" r:id="rId3"/>
    <sheet name="Adjusting entries" sheetId="18" r:id="rId4"/>
    <sheet name="closing entries" sheetId="21" r:id="rId5"/>
    <sheet name="Balance Sheet (2)" sheetId="22" state="hidden" r:id="rId6"/>
    <sheet name="Ledger" sheetId="19" r:id="rId7"/>
    <sheet name="unadjusted TB" sheetId="10" r:id="rId8"/>
    <sheet name="Adjusted TB" sheetId="20" r:id="rId9"/>
    <sheet name="Income statement" sheetId="13" r:id="rId10"/>
    <sheet name="Retained earnings" sheetId="15" r:id="rId11"/>
    <sheet name="Balance Sheet" sheetId="16" r:id="rId12"/>
    <sheet name="Cash flow" sheetId="14" r:id="rId13"/>
    <sheet name="Post closing TB" sheetId="11" r:id="rId14"/>
    <sheet name="Analysis" sheetId="23" r:id="rId15"/>
  </sheets>
  <calcPr calcId="145621"/>
  <fileRecoveryPr autoRecover="0"/>
</workbook>
</file>

<file path=xl/calcChain.xml><?xml version="1.0" encoding="utf-8"?>
<calcChain xmlns="http://schemas.openxmlformats.org/spreadsheetml/2006/main">
  <c r="CV40" i="19" l="1"/>
  <c r="CW40" i="19" s="1"/>
  <c r="E10" i="21"/>
  <c r="CX39" i="19" s="1"/>
  <c r="F8" i="21"/>
  <c r="CY39" i="19" s="1"/>
  <c r="E6" i="21"/>
  <c r="H35" i="22"/>
  <c r="H32" i="22"/>
  <c r="G20" i="22"/>
  <c r="G18" i="22"/>
  <c r="H21" i="22" s="1"/>
  <c r="H14" i="22"/>
  <c r="H34" i="11"/>
  <c r="G32" i="11"/>
  <c r="F33" i="11" s="1"/>
  <c r="F32" i="11"/>
  <c r="H27" i="14"/>
  <c r="H33" i="14"/>
  <c r="H22" i="14"/>
  <c r="H15" i="14"/>
  <c r="H14" i="14"/>
  <c r="H12" i="14"/>
  <c r="H11" i="14"/>
  <c r="H10" i="14"/>
  <c r="A3" i="14"/>
  <c r="I33" i="11" l="1"/>
  <c r="F34" i="11"/>
  <c r="G21" i="11"/>
  <c r="CZ39" i="19"/>
  <c r="CZ40" i="19" s="1"/>
  <c r="H36" i="22"/>
  <c r="H22" i="22"/>
  <c r="I21" i="11" l="1"/>
  <c r="G34" i="11"/>
  <c r="I34" i="11"/>
  <c r="H35" i="16"/>
  <c r="H18" i="13"/>
  <c r="H9" i="13"/>
  <c r="A1" i="13"/>
  <c r="A1" i="22" s="1"/>
  <c r="H29" i="20"/>
  <c r="H28" i="20"/>
  <c r="H27" i="20"/>
  <c r="H26" i="20"/>
  <c r="H25" i="20"/>
  <c r="H24" i="20"/>
  <c r="H23" i="20"/>
  <c r="G31" i="20"/>
  <c r="F31" i="20"/>
  <c r="I18" i="20"/>
  <c r="I15" i="20"/>
  <c r="H14" i="20"/>
  <c r="I13" i="20"/>
  <c r="E31" i="20"/>
  <c r="K31" i="20"/>
  <c r="I22" i="20"/>
  <c r="I21" i="20"/>
  <c r="G7" i="13" s="1"/>
  <c r="H8" i="13" s="1"/>
  <c r="I20" i="20"/>
  <c r="I19" i="20"/>
  <c r="I17" i="20"/>
  <c r="I16" i="20"/>
  <c r="H12" i="20"/>
  <c r="H11" i="20"/>
  <c r="H10" i="20"/>
  <c r="H9" i="20"/>
  <c r="H8" i="20"/>
  <c r="H7" i="20"/>
  <c r="E31" i="10"/>
  <c r="H10" i="13" l="1"/>
  <c r="H20" i="13" s="1"/>
  <c r="E21" i="23"/>
  <c r="I31" i="20"/>
  <c r="K33" i="20"/>
  <c r="M31" i="20"/>
  <c r="J31" i="20"/>
  <c r="L31" i="20"/>
  <c r="L33" i="20" s="1"/>
  <c r="CT31" i="19"/>
  <c r="CO34" i="19"/>
  <c r="CK6" i="19"/>
  <c r="CK9" i="19" s="1"/>
  <c r="CK36" i="19" s="1"/>
  <c r="CG32" i="19"/>
  <c r="CG24" i="19"/>
  <c r="CC25" i="19"/>
  <c r="CC37" i="19" s="1"/>
  <c r="BY33" i="19"/>
  <c r="BU20" i="19"/>
  <c r="BQ18" i="19"/>
  <c r="BQ19" i="19" s="1"/>
  <c r="BQ27" i="19" s="1"/>
  <c r="BQ13" i="19"/>
  <c r="BM18" i="19"/>
  <c r="BM19" i="19" s="1"/>
  <c r="BM27" i="19" s="1"/>
  <c r="BM13" i="19"/>
  <c r="BE4" i="19"/>
  <c r="BH15" i="19"/>
  <c r="BH22" i="19" s="1"/>
  <c r="BH23" i="19" s="1"/>
  <c r="BH28" i="19" s="1"/>
  <c r="BH29" i="19" s="1"/>
  <c r="BH35" i="19" s="1"/>
  <c r="BF39" i="19" s="1"/>
  <c r="BH14" i="19"/>
  <c r="BA21" i="19"/>
  <c r="BA35" i="19" s="1"/>
  <c r="AW37" i="19"/>
  <c r="AS5" i="19"/>
  <c r="AS31" i="19" s="1"/>
  <c r="AO8" i="19"/>
  <c r="AO11" i="19" s="1"/>
  <c r="AO12" i="19" s="1"/>
  <c r="AO30" i="19" s="1"/>
  <c r="AK34" i="19"/>
  <c r="AG7" i="19"/>
  <c r="AC33" i="19"/>
  <c r="Y4" i="19"/>
  <c r="U8" i="19"/>
  <c r="U11" i="19" s="1"/>
  <c r="U13" i="19" s="1"/>
  <c r="U18" i="19" s="1"/>
  <c r="U19" i="19" s="1"/>
  <c r="U27" i="19" s="1"/>
  <c r="Q10" i="19"/>
  <c r="Q36" i="19" s="1"/>
  <c r="M30" i="19"/>
  <c r="I16" i="19"/>
  <c r="I17" i="19" s="1"/>
  <c r="I23" i="19" s="1"/>
  <c r="I26" i="19" s="1"/>
  <c r="I29" i="19" s="1"/>
  <c r="I15" i="19"/>
  <c r="E5" i="19"/>
  <c r="E6" i="19" s="1"/>
  <c r="E7" i="19" s="1"/>
  <c r="E4" i="19"/>
  <c r="CQ38" i="19"/>
  <c r="CP38" i="19"/>
  <c r="CL38" i="19"/>
  <c r="CH38" i="19"/>
  <c r="CD38" i="19"/>
  <c r="BZ38" i="19"/>
  <c r="BV38" i="19"/>
  <c r="BR38" i="19"/>
  <c r="BN38" i="19"/>
  <c r="BJ38" i="19"/>
  <c r="BI38" i="19"/>
  <c r="BB38" i="19"/>
  <c r="AX38" i="19"/>
  <c r="AT38" i="19"/>
  <c r="AP38" i="19"/>
  <c r="AL38" i="19"/>
  <c r="AH38" i="19"/>
  <c r="AD38" i="19"/>
  <c r="Z38" i="19"/>
  <c r="R38" i="19"/>
  <c r="N38" i="19"/>
  <c r="J38" i="19"/>
  <c r="F38" i="19"/>
  <c r="V11" i="19"/>
  <c r="V38" i="19" s="1"/>
  <c r="E16" i="18"/>
  <c r="D15" i="18"/>
  <c r="E13" i="18"/>
  <c r="D12" i="18"/>
  <c r="E10" i="18"/>
  <c r="D9" i="18"/>
  <c r="E7" i="18"/>
  <c r="D6" i="18"/>
  <c r="E9" i="19" l="1"/>
  <c r="E10" i="19" s="1"/>
  <c r="E12" i="19" s="1"/>
  <c r="E13" i="19" s="1"/>
  <c r="E14" i="19" s="1"/>
  <c r="J33" i="20"/>
  <c r="J34" i="20" s="1"/>
  <c r="J32" i="20"/>
  <c r="M32" i="20" s="1"/>
  <c r="M33" i="20" s="1"/>
  <c r="L34" i="20" s="1"/>
  <c r="E38" i="4"/>
  <c r="D37" i="4"/>
  <c r="E35" i="4"/>
  <c r="D34" i="4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I10" i="17"/>
  <c r="C10" i="17" s="1"/>
  <c r="C9" i="17"/>
  <c r="C8" i="17"/>
  <c r="C7" i="17"/>
  <c r="C6" i="17"/>
  <c r="C5" i="17"/>
  <c r="C4" i="17"/>
  <c r="C3" i="1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I10" i="7"/>
  <c r="C10" i="7" s="1"/>
  <c r="C11" i="7"/>
  <c r="C9" i="7"/>
  <c r="C8" i="7"/>
  <c r="C7" i="7"/>
  <c r="C6" i="7"/>
  <c r="C5" i="7"/>
  <c r="C4" i="7"/>
  <c r="C3" i="7"/>
  <c r="G20" i="16"/>
  <c r="H14" i="16"/>
  <c r="E5" i="23" s="1"/>
  <c r="A1" i="16"/>
  <c r="A1" i="14" s="1"/>
  <c r="A3" i="15"/>
  <c r="A1" i="15"/>
  <c r="E17" i="19" l="1"/>
  <c r="E18" i="19" s="1"/>
  <c r="E19" i="19" s="1"/>
  <c r="E20" i="19" s="1"/>
  <c r="E21" i="19" s="1"/>
  <c r="E22" i="19" s="1"/>
  <c r="E16" i="19"/>
  <c r="E13" i="23"/>
  <c r="C32" i="17"/>
  <c r="G18" i="16"/>
  <c r="H21" i="16" s="1"/>
  <c r="H32" i="16"/>
  <c r="E24" i="19" l="1"/>
  <c r="E25" i="19" s="1"/>
  <c r="E26" i="19" s="1"/>
  <c r="E27" i="19" s="1"/>
  <c r="E28" i="19" s="1"/>
  <c r="H36" i="16"/>
  <c r="E6" i="23"/>
  <c r="H22" i="16"/>
  <c r="E29" i="23" s="1"/>
  <c r="E32" i="19" l="1"/>
  <c r="E31" i="19"/>
  <c r="E14" i="23"/>
  <c r="E16" i="23" s="1"/>
  <c r="E8" i="23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T32" i="7"/>
  <c r="R32" i="7"/>
  <c r="Q32" i="7"/>
  <c r="P32" i="7"/>
  <c r="O32" i="7"/>
  <c r="N32" i="7"/>
  <c r="M32" i="7"/>
  <c r="L32" i="7"/>
  <c r="I32" i="7"/>
  <c r="H32" i="7"/>
  <c r="G32" i="7"/>
  <c r="F32" i="7"/>
  <c r="E32" i="7"/>
  <c r="D32" i="7"/>
  <c r="W32" i="7"/>
  <c r="V32" i="7"/>
  <c r="U32" i="7"/>
  <c r="S32" i="7"/>
  <c r="X32" i="7"/>
  <c r="C32" i="7" l="1"/>
  <c r="D30" i="10"/>
  <c r="D31" i="10" s="1"/>
  <c r="D30" i="20"/>
  <c r="H24" i="13"/>
  <c r="G40" i="22" l="1"/>
  <c r="H41" i="22" s="1"/>
  <c r="H42" i="22" s="1"/>
  <c r="E20" i="23"/>
  <c r="H7" i="14"/>
  <c r="H18" i="14" s="1"/>
  <c r="H28" i="14" s="1"/>
  <c r="H30" i="14" s="1"/>
  <c r="F7" i="15"/>
  <c r="F8" i="15" s="1"/>
  <c r="G40" i="16"/>
  <c r="H41" i="16" s="1"/>
  <c r="H42" i="16" s="1"/>
  <c r="D31" i="20"/>
  <c r="H30" i="20"/>
  <c r="H31" i="20" s="1"/>
  <c r="E28" i="23" l="1"/>
  <c r="E31" i="23" s="1"/>
  <c r="E23" i="23"/>
</calcChain>
</file>

<file path=xl/sharedStrings.xml><?xml version="1.0" encoding="utf-8"?>
<sst xmlns="http://schemas.openxmlformats.org/spreadsheetml/2006/main" count="583" uniqueCount="189">
  <si>
    <t>Date</t>
  </si>
  <si>
    <t>2016</t>
  </si>
  <si>
    <t>Post</t>
  </si>
  <si>
    <t>Ref</t>
  </si>
  <si>
    <t>CR</t>
  </si>
  <si>
    <t>Cash</t>
  </si>
  <si>
    <t>DR</t>
  </si>
  <si>
    <t xml:space="preserve">GENERAL JOURNAL </t>
  </si>
  <si>
    <t>Description</t>
  </si>
  <si>
    <t>Prepaid Advertising</t>
  </si>
  <si>
    <t>Merchandise Inventory</t>
  </si>
  <si>
    <t>Accumulated Depreciation-Office Equipment</t>
  </si>
  <si>
    <t>Store Equipment</t>
  </si>
  <si>
    <t>Accumulated Depreciation-Store Equipment</t>
  </si>
  <si>
    <t>Accounts Payable</t>
  </si>
  <si>
    <t>Sales Tax Payable</t>
  </si>
  <si>
    <t>Employee's Federal Income Tax Payable</t>
  </si>
  <si>
    <t>SUTA Tax Payable</t>
  </si>
  <si>
    <t>FUTA Tax Payable</t>
  </si>
  <si>
    <t>Medicare Tax Payable</t>
  </si>
  <si>
    <t>Social Security Tax Payable</t>
  </si>
  <si>
    <t xml:space="preserve">Queta Johnson, Drawing </t>
  </si>
  <si>
    <t>Income Summary</t>
  </si>
  <si>
    <t>Cost of Merchandise Sold</t>
  </si>
  <si>
    <t>Advertising Expense</t>
  </si>
  <si>
    <t>Wages Expense</t>
  </si>
  <si>
    <t>Rent Expense</t>
  </si>
  <si>
    <t>Insurance Expense</t>
  </si>
  <si>
    <t>Payroll Tax Expense</t>
  </si>
  <si>
    <t>Miscellaneous Expense</t>
  </si>
  <si>
    <t>Utilities Expense</t>
  </si>
  <si>
    <t>Telephone Expense</t>
  </si>
  <si>
    <t>Office Supplies Expense</t>
  </si>
  <si>
    <t>Interest Expense</t>
  </si>
  <si>
    <t>Notes Payable</t>
  </si>
  <si>
    <t>Sales</t>
  </si>
  <si>
    <t>Account Title</t>
  </si>
  <si>
    <t>Unadjusted Trial Balance</t>
  </si>
  <si>
    <t>Adjustments</t>
  </si>
  <si>
    <t>Adjusted Trial Balance</t>
  </si>
  <si>
    <t>Income Statement</t>
  </si>
  <si>
    <t>Balance Sheet</t>
  </si>
  <si>
    <t>Balance</t>
  </si>
  <si>
    <t>Post-closing Trial Balance</t>
  </si>
  <si>
    <t xml:space="preserve">Income Statement </t>
  </si>
  <si>
    <t>REVENUES</t>
  </si>
  <si>
    <t>GROSS MARGIN / PROFIT</t>
  </si>
  <si>
    <t xml:space="preserve">Balance Sheet </t>
  </si>
  <si>
    <t>ASSETS</t>
  </si>
  <si>
    <t>Current Assets</t>
  </si>
  <si>
    <t>Total current assets</t>
  </si>
  <si>
    <t xml:space="preserve">Property and equipment </t>
  </si>
  <si>
    <t xml:space="preserve">Total property and equipment </t>
  </si>
  <si>
    <t>Total assets</t>
  </si>
  <si>
    <t xml:space="preserve">LIABILITIES AND EQUITY </t>
  </si>
  <si>
    <t xml:space="preserve">Current liabilities </t>
  </si>
  <si>
    <t>Notes payable</t>
  </si>
  <si>
    <t xml:space="preserve">Total current liabilities </t>
  </si>
  <si>
    <t xml:space="preserve">Total liabilities and equity </t>
  </si>
  <si>
    <t xml:space="preserve">Long-term liabilities </t>
  </si>
  <si>
    <t xml:space="preserve">Total liabilities </t>
  </si>
  <si>
    <t>Other revenues (expenses):</t>
  </si>
  <si>
    <t xml:space="preserve">      Total Operating Expenses</t>
  </si>
  <si>
    <t>Truck</t>
  </si>
  <si>
    <t xml:space="preserve">Common Stock </t>
  </si>
  <si>
    <t>Equipment</t>
  </si>
  <si>
    <t>Prepaid Rent</t>
  </si>
  <si>
    <t xml:space="preserve">Sales </t>
  </si>
  <si>
    <t xml:space="preserve">Service Revenue </t>
  </si>
  <si>
    <t>Accounts receivable</t>
  </si>
  <si>
    <t xml:space="preserve">Unearned Revenue </t>
  </si>
  <si>
    <t>Depreciation Expense-Equipment</t>
  </si>
  <si>
    <t>Fuel expense</t>
  </si>
  <si>
    <t>Supplies</t>
  </si>
  <si>
    <t>Inventory</t>
  </si>
  <si>
    <t>Cost of Goods Sold</t>
  </si>
  <si>
    <t xml:space="preserve">Cash </t>
  </si>
  <si>
    <t xml:space="preserve">Truck </t>
  </si>
  <si>
    <t xml:space="preserve">     Common stock </t>
  </si>
  <si>
    <t xml:space="preserve">     Notes payable </t>
  </si>
  <si>
    <t>Rent expense</t>
  </si>
  <si>
    <t xml:space="preserve">     Cash </t>
  </si>
  <si>
    <t xml:space="preserve">Equipment </t>
  </si>
  <si>
    <t xml:space="preserve">Inventory </t>
  </si>
  <si>
    <t xml:space="preserve">     Accounts payable </t>
  </si>
  <si>
    <t xml:space="preserve">Prepaid rent </t>
  </si>
  <si>
    <t>Accounts payable</t>
  </si>
  <si>
    <t xml:space="preserve">     Sales </t>
  </si>
  <si>
    <t xml:space="preserve">Cost of goods sold </t>
  </si>
  <si>
    <t xml:space="preserve">     Inventory  </t>
  </si>
  <si>
    <t xml:space="preserve">     Service revenue </t>
  </si>
  <si>
    <t xml:space="preserve">Accounts receivable </t>
  </si>
  <si>
    <t xml:space="preserve">     Accounts receivable </t>
  </si>
  <si>
    <t>Advertising expense</t>
  </si>
  <si>
    <t xml:space="preserve">     Unearne revenue </t>
  </si>
  <si>
    <t>Wages expense</t>
  </si>
  <si>
    <t xml:space="preserve">Notes payable </t>
  </si>
  <si>
    <t>Interest expense</t>
  </si>
  <si>
    <t>Depreciation Expense-Truck</t>
  </si>
  <si>
    <t xml:space="preserve">     Accumulated Depreciation-Truck </t>
  </si>
  <si>
    <t xml:space="preserve">Depreciation Expense-Equipment </t>
  </si>
  <si>
    <t xml:space="preserve">     Accumulated Depreciation-Equipment </t>
  </si>
  <si>
    <t xml:space="preserve">Unearned revenue </t>
  </si>
  <si>
    <t xml:space="preserve">     Prepaid rent</t>
  </si>
  <si>
    <t xml:space="preserve">     Wages payable</t>
  </si>
  <si>
    <t>Accumulated Depreciation-Truck</t>
  </si>
  <si>
    <t>Accumulated Depreciation-Equipment</t>
  </si>
  <si>
    <t>Wages payable</t>
  </si>
  <si>
    <t>LEDGERS</t>
  </si>
  <si>
    <t xml:space="preserve">Debit </t>
  </si>
  <si>
    <t xml:space="preserve">Credit </t>
  </si>
  <si>
    <t xml:space="preserve">Lay's Lush Landscape Sales &amp; Service, Inc. </t>
  </si>
  <si>
    <t xml:space="preserve">For the Six-Month Ended June 30, 2016 </t>
  </si>
  <si>
    <t xml:space="preserve">Accumulated depreciation-Truck </t>
  </si>
  <si>
    <t xml:space="preserve">Accumulated depreciation-Equipment </t>
  </si>
  <si>
    <t xml:space="preserve">Common stock </t>
  </si>
  <si>
    <t xml:space="preserve">Service revenue </t>
  </si>
  <si>
    <t>Cost of goods sold</t>
  </si>
  <si>
    <t>For the Six-month ended June 30, 2016</t>
  </si>
  <si>
    <t>Less: Cost of goods sold</t>
  </si>
  <si>
    <t>OPERATING EXPENSES</t>
  </si>
  <si>
    <t>OPERATING INCOME</t>
  </si>
  <si>
    <t>NET INCOME BEFORE TAX</t>
  </si>
  <si>
    <t>Retained earnings, January 1</t>
  </si>
  <si>
    <t>Retained earnings, June 30</t>
  </si>
  <si>
    <t>Less: Accumulated depreciation-Truck</t>
  </si>
  <si>
    <t>Less: Accumulated depreciation-Equipment</t>
  </si>
  <si>
    <t>Notes Payable - current portion</t>
  </si>
  <si>
    <t>Common stock, $1 par, 26,000 shares issued and outstanding</t>
  </si>
  <si>
    <t>Retained earnings</t>
  </si>
  <si>
    <t xml:space="preserve">Total equity </t>
  </si>
  <si>
    <t xml:space="preserve">Add: Net income for the period  </t>
  </si>
  <si>
    <t xml:space="preserve">Equity </t>
  </si>
  <si>
    <t>June 30, 2016</t>
  </si>
  <si>
    <t xml:space="preserve">Statement of Retained Earnings </t>
  </si>
  <si>
    <t xml:space="preserve">Statement of Cash Flows </t>
  </si>
  <si>
    <t>CASH FLOWS FROM OPERATING ACTIVITIES</t>
  </si>
  <si>
    <t xml:space="preserve">Net income (loss) before tax  </t>
  </si>
  <si>
    <t>Adjustments to reconcile net income (loss) to net cash</t>
  </si>
  <si>
    <t xml:space="preserve">          provided by operating activities:</t>
  </si>
  <si>
    <t>Depreciation expense</t>
  </si>
  <si>
    <t>Decrease (Increase) in Accounts Receivable</t>
  </si>
  <si>
    <t xml:space="preserve">Decrease (Increase) in Inventory </t>
  </si>
  <si>
    <t xml:space="preserve">NET CASH PROVIDED BY OPERATING ACTIVITIES </t>
  </si>
  <si>
    <t>CASH FLOWS FROM INVESTING ACTIVITIES</t>
  </si>
  <si>
    <t>CASH FLOWS FROM FINANCING ACTIVITIES</t>
  </si>
  <si>
    <t xml:space="preserve">NET INCREASE IN CASH </t>
  </si>
  <si>
    <t>ADD: CASH BEGINNING</t>
  </si>
  <si>
    <t>CASH ENDING</t>
  </si>
  <si>
    <t>June 30</t>
  </si>
  <si>
    <t>Decrease (Increase) in Prepaid rent</t>
  </si>
  <si>
    <t>Decrease (Increase) in Supplies</t>
  </si>
  <si>
    <t xml:space="preserve">Purchase of equipment </t>
  </si>
  <si>
    <t>Common stock issuance</t>
  </si>
  <si>
    <t>Non-cash investing and financing activities:</t>
  </si>
  <si>
    <t xml:space="preserve">Acquisition of truck in exchange for common stock </t>
  </si>
  <si>
    <t xml:space="preserve">NET CASH USED BY INVESTING ACTIVITIES </t>
  </si>
  <si>
    <t xml:space="preserve">NET CASH PROVIDED BY FINANCING ACTIVITIES </t>
  </si>
  <si>
    <t>Increase (Decrease) in Accounts Payable</t>
  </si>
  <si>
    <t>Increase (Decrease) in Wages Payable</t>
  </si>
  <si>
    <t>Increase (Decrease) in Unearned revenue</t>
  </si>
  <si>
    <t>Closing entries</t>
  </si>
  <si>
    <t>Income summary</t>
  </si>
  <si>
    <t xml:space="preserve">     Income summary </t>
  </si>
  <si>
    <t xml:space="preserve">Closing entries </t>
  </si>
  <si>
    <t xml:space="preserve">Adjusting entries </t>
  </si>
  <si>
    <t xml:space="preserve">Journal entries </t>
  </si>
  <si>
    <t xml:space="preserve">Financial analysis </t>
  </si>
  <si>
    <t>a)</t>
  </si>
  <si>
    <t>Current ratio</t>
  </si>
  <si>
    <t xml:space="preserve">Current assets </t>
  </si>
  <si>
    <t>=</t>
  </si>
  <si>
    <t>b)</t>
  </si>
  <si>
    <t>Quick ratio</t>
  </si>
  <si>
    <t>Quick assets</t>
  </si>
  <si>
    <t>c)</t>
  </si>
  <si>
    <t xml:space="preserve">Profit margin </t>
  </si>
  <si>
    <t xml:space="preserve">Net income </t>
  </si>
  <si>
    <t>Net sales</t>
  </si>
  <si>
    <t>d)</t>
  </si>
  <si>
    <t>Return on assets</t>
  </si>
  <si>
    <t>Total assets*</t>
  </si>
  <si>
    <t>*</t>
  </si>
  <si>
    <t xml:space="preserve">Total assets was used instead of average total assets </t>
  </si>
  <si>
    <t xml:space="preserve">because the Company just started its business and </t>
  </si>
  <si>
    <t xml:space="preserve">there is no beginning total assets employed unlike </t>
  </si>
  <si>
    <t xml:space="preserve">when it is the second year of operation of the business </t>
  </si>
  <si>
    <t xml:space="preserve">where there is beginning and ending total assets employed. </t>
  </si>
  <si>
    <t>Retained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</si>
</sst>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arial"/>
    </font>
    <font>
      <b/>
      <sz val="10"/>
      <color theme="1"/>
      <name val="Aarial"/>
    </font>
    <font>
      <sz val="14"/>
      <color theme="1"/>
      <name val="A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43" fontId="2" fillId="0" borderId="0" xfId="1" applyFo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wrapText="1"/>
    </xf>
    <xf numFmtId="165" fontId="2" fillId="0" borderId="0" xfId="1" applyNumberFormat="1" applyFont="1"/>
    <xf numFmtId="164" fontId="2" fillId="0" borderId="0" xfId="1" applyNumberFormat="1" applyFont="1" applyAlignment="1">
      <alignment horizontal="left"/>
    </xf>
    <xf numFmtId="43" fontId="2" fillId="0" borderId="1" xfId="1" applyFont="1" applyBorder="1"/>
    <xf numFmtId="164" fontId="2" fillId="2" borderId="0" xfId="1" applyNumberFormat="1" applyFont="1" applyFill="1"/>
    <xf numFmtId="164" fontId="2" fillId="0" borderId="1" xfId="1" applyNumberFormat="1" applyFont="1" applyBorder="1"/>
    <xf numFmtId="43" fontId="2" fillId="0" borderId="2" xfId="1" applyFont="1" applyBorder="1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15" fontId="3" fillId="0" borderId="0" xfId="0" quotePrefix="1" applyNumberFormat="1" applyFont="1"/>
    <xf numFmtId="43" fontId="3" fillId="0" borderId="0" xfId="0" applyNumberFormat="1" applyFont="1"/>
    <xf numFmtId="43" fontId="3" fillId="0" borderId="0" xfId="1" applyFont="1"/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164" fontId="3" fillId="0" borderId="0" xfId="1" applyNumberFormat="1" applyFont="1"/>
    <xf numFmtId="164" fontId="3" fillId="0" borderId="0" xfId="1" applyNumberFormat="1" applyFont="1" applyAlignment="1">
      <alignment wrapText="1"/>
    </xf>
    <xf numFmtId="164" fontId="2" fillId="0" borderId="0" xfId="1" applyNumberFormat="1" applyFont="1" applyBorder="1"/>
    <xf numFmtId="165" fontId="3" fillId="0" borderId="0" xfId="1" applyNumberFormat="1" applyFont="1"/>
    <xf numFmtId="164" fontId="4" fillId="0" borderId="0" xfId="1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4" fontId="2" fillId="0" borderId="2" xfId="1" applyNumberFormat="1" applyFont="1" applyBorder="1"/>
    <xf numFmtId="164" fontId="3" fillId="0" borderId="3" xfId="1" applyNumberFormat="1" applyFont="1" applyBorder="1"/>
    <xf numFmtId="164" fontId="3" fillId="0" borderId="0" xfId="1" applyNumberFormat="1" applyFont="1" applyBorder="1"/>
    <xf numFmtId="164" fontId="3" fillId="0" borderId="1" xfId="1" applyNumberFormat="1" applyFont="1" applyBorder="1"/>
    <xf numFmtId="164" fontId="2" fillId="0" borderId="2" xfId="0" applyNumberFormat="1" applyFont="1" applyBorder="1"/>
    <xf numFmtId="164" fontId="3" fillId="0" borderId="2" xfId="1" applyNumberFormat="1" applyFont="1" applyBorder="1"/>
    <xf numFmtId="164" fontId="3" fillId="0" borderId="1" xfId="0" applyNumberFormat="1" applyFont="1" applyBorder="1"/>
    <xf numFmtId="164" fontId="3" fillId="0" borderId="0" xfId="0" applyNumberFormat="1" applyFont="1" applyBorder="1"/>
    <xf numFmtId="0" fontId="6" fillId="0" borderId="0" xfId="0" applyFont="1"/>
    <xf numFmtId="0" fontId="7" fillId="0" borderId="0" xfId="0" quotePrefix="1" applyFont="1" applyAlignment="1">
      <alignment horizontal="center"/>
    </xf>
    <xf numFmtId="0" fontId="9" fillId="0" borderId="0" xfId="2" applyFont="1"/>
    <xf numFmtId="164" fontId="9" fillId="0" borderId="0" xfId="1" applyNumberFormat="1" applyFont="1"/>
    <xf numFmtId="0" fontId="9" fillId="0" borderId="0" xfId="2" applyFont="1" applyBorder="1"/>
    <xf numFmtId="0" fontId="8" fillId="0" borderId="0" xfId="2" applyFont="1" applyBorder="1"/>
    <xf numFmtId="164" fontId="8" fillId="0" borderId="0" xfId="1" applyNumberFormat="1" applyFont="1" applyBorder="1" applyAlignment="1">
      <alignment horizontal="right"/>
    </xf>
    <xf numFmtId="0" fontId="8" fillId="0" borderId="0" xfId="2" applyFont="1"/>
    <xf numFmtId="0" fontId="10" fillId="0" borderId="0" xfId="2" applyFont="1" applyBorder="1"/>
    <xf numFmtId="43" fontId="9" fillId="0" borderId="0" xfId="1" applyFont="1" applyBorder="1"/>
    <xf numFmtId="164" fontId="3" fillId="0" borderId="4" xfId="1" applyNumberFormat="1" applyFont="1" applyBorder="1"/>
    <xf numFmtId="164" fontId="9" fillId="0" borderId="0" xfId="1" applyNumberFormat="1" applyFont="1" applyBorder="1"/>
    <xf numFmtId="0" fontId="8" fillId="0" borderId="0" xfId="2" applyFont="1" applyFill="1" applyBorder="1"/>
    <xf numFmtId="16" fontId="2" fillId="0" borderId="0" xfId="0" quotePrefix="1" applyNumberFormat="1" applyFont="1" applyAlignment="1">
      <alignment horizontal="center"/>
    </xf>
    <xf numFmtId="164" fontId="2" fillId="0" borderId="3" xfId="1" applyNumberFormat="1" applyFont="1" applyBorder="1"/>
    <xf numFmtId="0" fontId="8" fillId="0" borderId="2" xfId="1" applyNumberFormat="1" applyFont="1" applyBorder="1"/>
    <xf numFmtId="0" fontId="11" fillId="0" borderId="0" xfId="0" applyFont="1"/>
    <xf numFmtId="0" fontId="12" fillId="0" borderId="0" xfId="0" applyFont="1"/>
    <xf numFmtId="0" fontId="11" fillId="0" borderId="2" xfId="0" applyFont="1" applyBorder="1"/>
    <xf numFmtId="164" fontId="11" fillId="0" borderId="0" xfId="1" applyNumberFormat="1" applyFont="1"/>
    <xf numFmtId="164" fontId="11" fillId="0" borderId="2" xfId="1" applyNumberFormat="1" applyFont="1" applyBorder="1"/>
    <xf numFmtId="0" fontId="11" fillId="0" borderId="0" xfId="0" quotePrefix="1" applyFont="1"/>
    <xf numFmtId="43" fontId="12" fillId="0" borderId="3" xfId="1" applyFont="1" applyBorder="1"/>
    <xf numFmtId="166" fontId="12" fillId="0" borderId="3" xfId="3" applyNumberFormat="1" applyFont="1" applyBorder="1"/>
    <xf numFmtId="0" fontId="13" fillId="0" borderId="0" xfId="0" quotePrefix="1" applyFont="1" applyAlignment="1">
      <alignment horizontal="right"/>
    </xf>
    <xf numFmtId="0" fontId="3" fillId="0" borderId="3" xfId="1" applyNumberFormat="1" applyFont="1" applyBorder="1"/>
    <xf numFmtId="164" fontId="3" fillId="0" borderId="0" xfId="1" quotePrefix="1" applyNumberFormat="1" applyFont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 wrapText="1"/>
    </xf>
    <xf numFmtId="43" fontId="2" fillId="0" borderId="0" xfId="1" applyFont="1" applyAlignment="1">
      <alignment horizontal="center"/>
    </xf>
  </cellXfs>
  <cellStyles count="4">
    <cellStyle name="Comma" xfId="1" builtinId="3"/>
    <cellStyle name="Normal" xfId="0" builtinId="0"/>
    <cellStyle name="Normal_Sheet1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workbookViewId="0">
      <pane xSplit="3" ySplit="2" topLeftCell="D21" activePane="bottomRight" state="frozen"/>
      <selection pane="topRight" activeCell="D1" sqref="D1"/>
      <selection pane="bottomLeft" activeCell="A3" sqref="A3"/>
      <selection pane="bottomRight" activeCell="A32" sqref="A32"/>
    </sheetView>
  </sheetViews>
  <sheetFormatPr defaultColWidth="9.1796875" defaultRowHeight="12.5"/>
  <cols>
    <col min="1" max="1" width="10.7265625" style="5" customWidth="1"/>
    <col min="2" max="47" width="11.7265625" style="2" customWidth="1"/>
    <col min="48" max="16384" width="9.1796875" style="2"/>
  </cols>
  <sheetData>
    <row r="1" spans="1:43">
      <c r="D1" s="2">
        <v>100</v>
      </c>
      <c r="E1" s="2">
        <v>112</v>
      </c>
      <c r="F1" s="2">
        <v>113</v>
      </c>
      <c r="G1" s="2">
        <v>114</v>
      </c>
      <c r="H1" s="2">
        <v>115</v>
      </c>
      <c r="I1" s="2">
        <v>120</v>
      </c>
      <c r="L1" s="2">
        <v>150</v>
      </c>
      <c r="M1" s="2">
        <v>151</v>
      </c>
      <c r="N1" s="2">
        <v>160</v>
      </c>
      <c r="O1" s="2">
        <v>161</v>
      </c>
      <c r="P1" s="2">
        <v>210</v>
      </c>
      <c r="Q1" s="2">
        <v>211</v>
      </c>
      <c r="R1" s="2">
        <v>213</v>
      </c>
      <c r="S1" s="2">
        <v>214</v>
      </c>
      <c r="T1" s="2">
        <v>215</v>
      </c>
      <c r="U1" s="2">
        <v>216</v>
      </c>
      <c r="V1" s="2">
        <v>217</v>
      </c>
      <c r="W1" s="2">
        <v>218</v>
      </c>
      <c r="X1" s="2">
        <v>219</v>
      </c>
      <c r="Y1" s="2">
        <v>250</v>
      </c>
      <c r="Z1" s="2">
        <v>310</v>
      </c>
      <c r="AA1" s="2">
        <v>311</v>
      </c>
      <c r="AB1" s="2">
        <v>312</v>
      </c>
      <c r="AC1" s="2">
        <v>410</v>
      </c>
      <c r="AD1" s="2">
        <v>510</v>
      </c>
      <c r="AE1" s="2">
        <v>610</v>
      </c>
      <c r="AF1" s="2">
        <v>615</v>
      </c>
      <c r="AG1" s="2">
        <v>620</v>
      </c>
      <c r="AH1" s="2">
        <v>625</v>
      </c>
      <c r="AI1" s="2">
        <v>650</v>
      </c>
      <c r="AJ1" s="2">
        <v>660</v>
      </c>
      <c r="AK1" s="2">
        <v>665</v>
      </c>
      <c r="AL1" s="2">
        <v>670</v>
      </c>
      <c r="AM1" s="2">
        <v>675</v>
      </c>
      <c r="AN1" s="2">
        <v>680</v>
      </c>
      <c r="AO1" s="2">
        <v>685</v>
      </c>
      <c r="AP1" s="2">
        <v>690</v>
      </c>
      <c r="AQ1" s="2">
        <v>810</v>
      </c>
    </row>
    <row r="2" spans="1:43" ht="38">
      <c r="D2" s="2" t="s">
        <v>5</v>
      </c>
      <c r="E2" s="22" t="s">
        <v>69</v>
      </c>
      <c r="F2" s="22" t="s">
        <v>73</v>
      </c>
      <c r="G2" s="22" t="s">
        <v>66</v>
      </c>
      <c r="H2" s="2" t="s">
        <v>9</v>
      </c>
      <c r="I2" s="22" t="s">
        <v>10</v>
      </c>
      <c r="J2" s="22" t="s">
        <v>63</v>
      </c>
      <c r="K2" s="2" t="s">
        <v>11</v>
      </c>
      <c r="L2" s="2" t="s">
        <v>65</v>
      </c>
      <c r="M2" s="2" t="s">
        <v>11</v>
      </c>
      <c r="N2" s="2" t="s">
        <v>12</v>
      </c>
      <c r="O2" s="2" t="s">
        <v>13</v>
      </c>
      <c r="P2" s="22" t="s">
        <v>14</v>
      </c>
      <c r="Q2" s="22" t="s">
        <v>56</v>
      </c>
      <c r="R2" s="2" t="s">
        <v>15</v>
      </c>
      <c r="S2" s="2" t="s">
        <v>16</v>
      </c>
      <c r="T2" s="2" t="s">
        <v>20</v>
      </c>
      <c r="U2" s="2" t="s">
        <v>19</v>
      </c>
      <c r="V2" s="2" t="s">
        <v>18</v>
      </c>
      <c r="W2" s="2" t="s">
        <v>17</v>
      </c>
      <c r="X2" s="22" t="s">
        <v>70</v>
      </c>
      <c r="Y2" s="22" t="s">
        <v>68</v>
      </c>
      <c r="Z2" s="23" t="s">
        <v>64</v>
      </c>
      <c r="AA2" s="4" t="s">
        <v>21</v>
      </c>
      <c r="AB2" s="2" t="s">
        <v>22</v>
      </c>
      <c r="AC2" s="22" t="s">
        <v>67</v>
      </c>
      <c r="AD2" s="22" t="s">
        <v>23</v>
      </c>
      <c r="AE2" s="22" t="s">
        <v>24</v>
      </c>
      <c r="AF2" s="2" t="s">
        <v>71</v>
      </c>
      <c r="AG2" s="22" t="s">
        <v>25</v>
      </c>
      <c r="AH2" s="22" t="s">
        <v>72</v>
      </c>
      <c r="AI2" s="22" t="s">
        <v>26</v>
      </c>
      <c r="AJ2" s="2" t="s">
        <v>71</v>
      </c>
      <c r="AK2" s="2" t="s">
        <v>27</v>
      </c>
      <c r="AL2" s="2" t="s">
        <v>28</v>
      </c>
      <c r="AM2" s="2" t="s">
        <v>32</v>
      </c>
      <c r="AN2" s="2" t="s">
        <v>31</v>
      </c>
      <c r="AO2" s="2" t="s">
        <v>30</v>
      </c>
      <c r="AP2" s="2" t="s">
        <v>29</v>
      </c>
      <c r="AQ2" s="22" t="s">
        <v>33</v>
      </c>
    </row>
    <row r="3" spans="1:43">
      <c r="A3" s="5">
        <v>42370</v>
      </c>
      <c r="C3" s="2">
        <f>SUM(D3:J3,N3,L3)+SUM(AD2:AQ2)-K3-M3-O3-P3-Q3-R3-S3-T3-U3-V3-W3-X3-Z3-AC3+AA3-Y3</f>
        <v>0</v>
      </c>
      <c r="D3" s="2">
        <v>10000</v>
      </c>
      <c r="J3" s="2">
        <v>16000</v>
      </c>
      <c r="Z3" s="2">
        <v>26000</v>
      </c>
    </row>
    <row r="4" spans="1:43">
      <c r="A4" s="5">
        <v>42400</v>
      </c>
      <c r="C4" s="2">
        <f t="shared" ref="C4" si="0">SUM(D4:J4,N4,L4)+SUM(AD3:AQ3)-K4-M4-O4-P4-Q4-R4-S4-T4-U4-V4-W4-X4-Z4-AC4+AA4-Y4</f>
        <v>0</v>
      </c>
      <c r="D4" s="2">
        <v>50000</v>
      </c>
      <c r="Q4" s="2">
        <v>50000</v>
      </c>
    </row>
    <row r="5" spans="1:43">
      <c r="A5" s="5">
        <v>42400</v>
      </c>
      <c r="C5" s="2">
        <f>SUM(D5:J5,L5,N5,AA5,AD5,AE5,AF5,AG5,AH5,AI5,AJ5,AK5,AL5,AM5,AN5,AO5,AP5,AQ5)-K5-M5-O5-P5-Q5-R5-S5-T5-U5-V5-W5-X5-Y5-Z5-AC5</f>
        <v>0</v>
      </c>
      <c r="D5" s="2">
        <v>-500</v>
      </c>
      <c r="AI5" s="2">
        <v>500</v>
      </c>
    </row>
    <row r="6" spans="1:43">
      <c r="A6" s="5">
        <v>42401</v>
      </c>
      <c r="C6" s="2">
        <f>SUM(D6:J6,L6,N6,AA6,AD6,AE6,AF6,AG6,AH6,AI6,AJ6,AK6,AL6,AM6,AN6,AO6,AP6,AQ6)-K6-M6-O6-P6-Q6-R6-S6-T6-U6-V6-W6-X6-Y6-Z6-AC6</f>
        <v>0</v>
      </c>
      <c r="D6" s="2">
        <v>-10000</v>
      </c>
      <c r="L6" s="2">
        <v>10000</v>
      </c>
    </row>
    <row r="7" spans="1:43">
      <c r="A7" s="5">
        <v>42415</v>
      </c>
      <c r="C7" s="2">
        <f>SUM(D7:J7,L7,N7,AA7,AD7,AE7,AF7,AG7,AH7,AI7,AJ7,AK7,AL7,AM7,AN7,AO7,AP7,AQ7)-K7-M7-O7-P7-Q7-R7-S7-T7-U7-V7-W7-X7-Y7-Z7-AC7</f>
        <v>0</v>
      </c>
      <c r="I7" s="2">
        <v>200</v>
      </c>
      <c r="P7" s="2">
        <v>200</v>
      </c>
    </row>
    <row r="8" spans="1:43">
      <c r="A8" s="5">
        <v>42401</v>
      </c>
      <c r="C8" s="2">
        <f>SUM(D8:J8,L8,N8,AA8,AD8,AE8,AF8,AG8,AH8,AI8,AJ8,AK8,AL8,AM8,AN8,AO8,AP8,AQ8)-K8-M8-O8-P8-Q8-R8-S8-T8-U8-V8-W8-X8-Y8-Z8-AC8</f>
        <v>0</v>
      </c>
      <c r="D8" s="2">
        <v>-500</v>
      </c>
      <c r="AI8" s="2">
        <v>500</v>
      </c>
    </row>
    <row r="9" spans="1:43">
      <c r="A9" s="5">
        <v>42430</v>
      </c>
      <c r="C9" s="2">
        <f t="shared" ref="C9:C10" si="1">SUM(D9:J9,L9,N9,AA9,AD9,AE9,AF9,AG9,AH9,AI9,AJ9,AK9,AL9,AM9,AN9,AO9,AP9,AQ9)-K9-M9-O9-P9-Q9-R9-S9-T9-U9-V9-W9-X9-Y9-Z9-AC9</f>
        <v>0</v>
      </c>
      <c r="D9" s="2">
        <v>-5000</v>
      </c>
      <c r="G9" s="2">
        <v>5000</v>
      </c>
    </row>
    <row r="10" spans="1:43">
      <c r="A10" s="5">
        <v>42430</v>
      </c>
      <c r="C10" s="2">
        <f t="shared" si="1"/>
        <v>0</v>
      </c>
      <c r="I10" s="2">
        <f>800</f>
        <v>800</v>
      </c>
      <c r="P10" s="2">
        <v>800</v>
      </c>
    </row>
    <row r="11" spans="1:43">
      <c r="A11" s="5">
        <v>42430</v>
      </c>
      <c r="C11" s="2">
        <f>SUM(D11:J11,L11,N11,AA11,AD11,AE11,AF11,AG11,AH11,AI11,AJ11,AK11,AL11,AM11,AN11,AO11,AP11,AQ11)-K11-M11-O11-P11-Q11-R11-S11-T11-U11-V11-W11-X11-Y11-Z11-AC11</f>
        <v>0</v>
      </c>
      <c r="D11" s="2">
        <v>-200</v>
      </c>
      <c r="P11" s="2">
        <v>-200</v>
      </c>
    </row>
    <row r="12" spans="1:43">
      <c r="A12" s="5">
        <v>42444</v>
      </c>
      <c r="C12" s="2">
        <f t="shared" ref="C12:C32" si="2">SUM(D12:J12,L12,N12,AA12,AD12,AE12,AF12,AG12,AH12,AI12,AJ12,AK12,AL12,AM12,AN12,AO12,AP12,AQ12)-K12-M12-O12-P12-Q12-R12-S12-T12-U12-V12-W12-X12-Y12-Z12-AC12</f>
        <v>0</v>
      </c>
      <c r="D12" s="2">
        <v>300</v>
      </c>
      <c r="I12" s="2">
        <v>-160</v>
      </c>
      <c r="AC12" s="2">
        <v>300</v>
      </c>
      <c r="AD12" s="2">
        <v>160</v>
      </c>
    </row>
    <row r="13" spans="1:43">
      <c r="A13" s="5">
        <v>42444</v>
      </c>
      <c r="C13" s="2">
        <f t="shared" si="2"/>
        <v>0</v>
      </c>
      <c r="D13" s="2">
        <v>500</v>
      </c>
      <c r="Y13" s="2">
        <v>500</v>
      </c>
    </row>
    <row r="14" spans="1:43">
      <c r="A14" s="5">
        <v>42444</v>
      </c>
      <c r="C14" s="2">
        <f t="shared" si="2"/>
        <v>0</v>
      </c>
      <c r="D14" s="1"/>
      <c r="E14" s="2">
        <v>750</v>
      </c>
      <c r="I14" s="1"/>
      <c r="J14" s="1"/>
      <c r="K14" s="1"/>
      <c r="R14" s="1"/>
      <c r="Y14" s="2">
        <v>750</v>
      </c>
      <c r="AC14" s="1"/>
      <c r="AD14" s="1"/>
    </row>
    <row r="15" spans="1:43">
      <c r="A15" s="5">
        <v>42461</v>
      </c>
      <c r="C15" s="2">
        <f t="shared" si="2"/>
        <v>0</v>
      </c>
      <c r="D15" s="2">
        <v>500</v>
      </c>
      <c r="E15" s="2">
        <v>-500</v>
      </c>
    </row>
    <row r="16" spans="1:43">
      <c r="A16" s="5">
        <v>42474</v>
      </c>
      <c r="C16" s="2">
        <f t="shared" si="2"/>
        <v>0</v>
      </c>
      <c r="D16" s="2">
        <v>250</v>
      </c>
      <c r="E16" s="2">
        <v>-250</v>
      </c>
    </row>
    <row r="17" spans="1:43">
      <c r="A17" s="5">
        <v>42475</v>
      </c>
      <c r="C17" s="2">
        <f t="shared" si="2"/>
        <v>0</v>
      </c>
      <c r="D17" s="2">
        <v>375</v>
      </c>
      <c r="I17" s="2">
        <v>-200</v>
      </c>
      <c r="AC17" s="2">
        <v>375</v>
      </c>
      <c r="AD17" s="2">
        <v>200</v>
      </c>
    </row>
    <row r="18" spans="1:43">
      <c r="A18" s="5">
        <v>42475</v>
      </c>
      <c r="C18" s="2">
        <f t="shared" si="2"/>
        <v>0</v>
      </c>
      <c r="D18" s="2">
        <v>90</v>
      </c>
      <c r="I18" s="2">
        <v>-30</v>
      </c>
      <c r="AC18" s="2">
        <v>90</v>
      </c>
      <c r="AD18" s="2">
        <v>30</v>
      </c>
    </row>
    <row r="19" spans="1:43">
      <c r="A19" s="5">
        <v>42475</v>
      </c>
      <c r="C19" s="2">
        <f t="shared" si="2"/>
        <v>0</v>
      </c>
      <c r="D19" s="2">
        <v>-5000</v>
      </c>
      <c r="I19" s="1"/>
      <c r="J19" s="1"/>
      <c r="K19" s="1"/>
      <c r="P19" s="1"/>
      <c r="AE19" s="2">
        <v>5000</v>
      </c>
    </row>
    <row r="20" spans="1:43">
      <c r="A20" s="5">
        <v>42491</v>
      </c>
      <c r="C20" s="2">
        <f t="shared" si="2"/>
        <v>0</v>
      </c>
      <c r="D20" s="2">
        <v>100000</v>
      </c>
      <c r="I20" s="1"/>
      <c r="J20" s="1"/>
      <c r="K20" s="1"/>
      <c r="R20" s="1"/>
      <c r="X20" s="2">
        <v>100000</v>
      </c>
      <c r="AC20" s="1"/>
      <c r="AD20" s="1"/>
    </row>
    <row r="21" spans="1:43">
      <c r="A21" s="5">
        <v>42521</v>
      </c>
      <c r="C21" s="2">
        <f t="shared" si="2"/>
        <v>0</v>
      </c>
      <c r="D21" s="2">
        <v>5500</v>
      </c>
      <c r="Y21" s="2">
        <v>5500</v>
      </c>
    </row>
    <row r="22" spans="1:43">
      <c r="A22" s="5">
        <v>42521</v>
      </c>
      <c r="C22" s="2">
        <f t="shared" si="2"/>
        <v>0</v>
      </c>
      <c r="E22" s="2">
        <v>5500</v>
      </c>
      <c r="I22" s="1"/>
      <c r="J22" s="1"/>
      <c r="K22" s="1"/>
      <c r="P22" s="1"/>
      <c r="Y22" s="2">
        <v>5500</v>
      </c>
    </row>
    <row r="23" spans="1:43">
      <c r="A23" s="5">
        <v>42521</v>
      </c>
      <c r="C23" s="2">
        <f t="shared" si="2"/>
        <v>0</v>
      </c>
      <c r="D23" s="2">
        <v>-1000</v>
      </c>
      <c r="I23" s="1"/>
      <c r="J23" s="1"/>
      <c r="K23" s="1"/>
      <c r="R23" s="1"/>
      <c r="AC23" s="1"/>
      <c r="AD23" s="1"/>
      <c r="AH23" s="2">
        <v>1000</v>
      </c>
    </row>
    <row r="24" spans="1:43">
      <c r="A24" s="5">
        <v>42526</v>
      </c>
      <c r="C24" s="2">
        <f t="shared" si="2"/>
        <v>0</v>
      </c>
      <c r="D24" s="2">
        <v>-8000</v>
      </c>
      <c r="AG24" s="2">
        <v>8000</v>
      </c>
    </row>
    <row r="25" spans="1:43">
      <c r="A25" s="5">
        <v>42536</v>
      </c>
      <c r="C25" s="2">
        <f t="shared" si="2"/>
        <v>0</v>
      </c>
      <c r="D25" s="2">
        <v>5500</v>
      </c>
      <c r="E25" s="2">
        <v>-5500</v>
      </c>
    </row>
    <row r="26" spans="1:43">
      <c r="A26" s="5">
        <v>42536</v>
      </c>
      <c r="C26" s="2">
        <f t="shared" si="2"/>
        <v>0</v>
      </c>
      <c r="D26" s="2">
        <v>120</v>
      </c>
      <c r="I26" s="2">
        <v>-40</v>
      </c>
      <c r="AC26" s="2">
        <v>120</v>
      </c>
      <c r="AD26" s="2">
        <v>40</v>
      </c>
    </row>
    <row r="27" spans="1:43">
      <c r="A27" s="5">
        <v>42551</v>
      </c>
      <c r="C27" s="2">
        <f t="shared" si="2"/>
        <v>0</v>
      </c>
      <c r="D27" s="2">
        <v>4400</v>
      </c>
      <c r="P27" s="1"/>
      <c r="Y27" s="2">
        <v>4400</v>
      </c>
    </row>
    <row r="28" spans="1:43">
      <c r="A28" s="5">
        <v>42551</v>
      </c>
      <c r="C28" s="2">
        <f t="shared" si="2"/>
        <v>0</v>
      </c>
      <c r="E28" s="2">
        <v>5500</v>
      </c>
      <c r="Y28" s="2">
        <v>5500</v>
      </c>
      <c r="AQ28" s="1"/>
    </row>
    <row r="29" spans="1:43">
      <c r="A29" s="5">
        <v>42551</v>
      </c>
      <c r="B29" s="8"/>
      <c r="C29" s="2">
        <f t="shared" si="2"/>
        <v>0</v>
      </c>
      <c r="F29" s="2">
        <v>1000</v>
      </c>
      <c r="P29" s="2">
        <v>1000</v>
      </c>
      <c r="S29" s="1"/>
      <c r="T29" s="1"/>
      <c r="U29" s="1"/>
      <c r="V29" s="1"/>
      <c r="W29" s="1"/>
      <c r="X29" s="1"/>
      <c r="AG29" s="1"/>
      <c r="AL29" s="1"/>
    </row>
    <row r="30" spans="1:43">
      <c r="A30" s="5">
        <v>42551</v>
      </c>
      <c r="B30" s="8"/>
      <c r="C30" s="2">
        <f t="shared" si="2"/>
        <v>0</v>
      </c>
      <c r="D30" s="2">
        <v>-6000</v>
      </c>
      <c r="I30" s="1"/>
      <c r="J30" s="1"/>
      <c r="K30" s="1"/>
      <c r="Q30" s="2">
        <v>-4000</v>
      </c>
      <c r="R30" s="1"/>
      <c r="AC30" s="1"/>
      <c r="AD30" s="1"/>
      <c r="AQ30" s="2">
        <v>2000</v>
      </c>
    </row>
    <row r="31" spans="1:43">
      <c r="A31" s="5">
        <v>42551</v>
      </c>
      <c r="C31" s="2">
        <f t="shared" si="2"/>
        <v>0</v>
      </c>
      <c r="D31" s="2">
        <v>-1000</v>
      </c>
      <c r="AH31" s="2">
        <v>1000</v>
      </c>
    </row>
    <row r="32" spans="1:43" ht="13" thickBot="1">
      <c r="C32" s="2">
        <f t="shared" si="2"/>
        <v>-16000</v>
      </c>
      <c r="D32" s="7">
        <f>SUM(D3:D31)</f>
        <v>140335</v>
      </c>
      <c r="E32" s="7">
        <f t="shared" ref="E32:AQ32" si="3">SUM(E3:E31)</f>
        <v>5500</v>
      </c>
      <c r="F32" s="7">
        <f t="shared" si="3"/>
        <v>1000</v>
      </c>
      <c r="G32" s="7">
        <f t="shared" si="3"/>
        <v>5000</v>
      </c>
      <c r="H32" s="7">
        <f t="shared" si="3"/>
        <v>0</v>
      </c>
      <c r="I32" s="7">
        <f t="shared" si="3"/>
        <v>570</v>
      </c>
      <c r="J32" s="7"/>
      <c r="K32" s="7"/>
      <c r="L32" s="7">
        <f t="shared" si="3"/>
        <v>10000</v>
      </c>
      <c r="M32" s="7">
        <f t="shared" si="3"/>
        <v>0</v>
      </c>
      <c r="N32" s="7">
        <f t="shared" si="3"/>
        <v>0</v>
      </c>
      <c r="O32" s="7">
        <f t="shared" si="3"/>
        <v>0</v>
      </c>
      <c r="P32" s="7">
        <f t="shared" si="3"/>
        <v>1800</v>
      </c>
      <c r="Q32" s="7">
        <f t="shared" si="3"/>
        <v>46000</v>
      </c>
      <c r="R32" s="7">
        <f t="shared" si="3"/>
        <v>0</v>
      </c>
      <c r="S32" s="7">
        <f t="shared" si="3"/>
        <v>0</v>
      </c>
      <c r="T32" s="7">
        <f t="shared" si="3"/>
        <v>0</v>
      </c>
      <c r="U32" s="7">
        <f t="shared" si="3"/>
        <v>0</v>
      </c>
      <c r="V32" s="7">
        <f t="shared" si="3"/>
        <v>0</v>
      </c>
      <c r="W32" s="7">
        <f t="shared" si="3"/>
        <v>0</v>
      </c>
      <c r="X32" s="7">
        <f t="shared" si="3"/>
        <v>100000</v>
      </c>
      <c r="Y32" s="7">
        <f t="shared" si="3"/>
        <v>22150</v>
      </c>
      <c r="Z32" s="7">
        <f t="shared" si="3"/>
        <v>26000</v>
      </c>
      <c r="AA32" s="7">
        <f t="shared" si="3"/>
        <v>0</v>
      </c>
      <c r="AB32" s="7">
        <f t="shared" si="3"/>
        <v>0</v>
      </c>
      <c r="AC32" s="7">
        <f t="shared" si="3"/>
        <v>885</v>
      </c>
      <c r="AD32" s="7">
        <f t="shared" si="3"/>
        <v>430</v>
      </c>
      <c r="AE32" s="7">
        <f t="shared" si="3"/>
        <v>5000</v>
      </c>
      <c r="AF32" s="7">
        <f t="shared" si="3"/>
        <v>0</v>
      </c>
      <c r="AG32" s="7">
        <f t="shared" si="3"/>
        <v>8000</v>
      </c>
      <c r="AH32" s="7">
        <f t="shared" si="3"/>
        <v>2000</v>
      </c>
      <c r="AI32" s="7">
        <f t="shared" si="3"/>
        <v>1000</v>
      </c>
      <c r="AJ32" s="7">
        <f t="shared" si="3"/>
        <v>0</v>
      </c>
      <c r="AK32" s="7">
        <f t="shared" si="3"/>
        <v>0</v>
      </c>
      <c r="AL32" s="7">
        <f t="shared" si="3"/>
        <v>0</v>
      </c>
      <c r="AM32" s="7">
        <f t="shared" si="3"/>
        <v>0</v>
      </c>
      <c r="AN32" s="7">
        <f t="shared" si="3"/>
        <v>0</v>
      </c>
      <c r="AO32" s="7">
        <f t="shared" si="3"/>
        <v>0</v>
      </c>
      <c r="AP32" s="7">
        <f t="shared" si="3"/>
        <v>0</v>
      </c>
      <c r="AQ32" s="7">
        <f t="shared" si="3"/>
        <v>2000</v>
      </c>
    </row>
    <row r="33" ht="13" thickTop="1"/>
  </sheetData>
  <pageMargins left="0.7" right="0.7" top="0.75" bottom="0.75" header="0.3" footer="0.3"/>
  <pageSetup paperSize="5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33"/>
  <sheetViews>
    <sheetView workbookViewId="0">
      <pane xSplit="3" ySplit="2" topLeftCell="AK21" activePane="bottomRight" state="frozen"/>
      <selection pane="topRight" activeCell="D1" sqref="D1"/>
      <selection pane="bottomLeft" activeCell="A3" sqref="A3"/>
      <selection pane="bottomRight" activeCell="AR34" sqref="AR34"/>
    </sheetView>
  </sheetViews>
  <sheetFormatPr defaultColWidth="9.1796875" defaultRowHeight="12.5"/>
  <cols>
    <col min="1" max="1" width="10.7265625" style="5" customWidth="1"/>
    <col min="2" max="47" width="11.7265625" style="2" customWidth="1"/>
    <col min="48" max="16384" width="9.1796875" style="2"/>
  </cols>
  <sheetData>
    <row r="2" spans="1:43" ht="38">
      <c r="D2" s="22" t="s">
        <v>5</v>
      </c>
      <c r="E2" s="22" t="s">
        <v>69</v>
      </c>
      <c r="F2" s="22" t="s">
        <v>73</v>
      </c>
      <c r="G2" s="22" t="s">
        <v>66</v>
      </c>
      <c r="H2" s="2" t="s">
        <v>9</v>
      </c>
      <c r="I2" s="22" t="s">
        <v>74</v>
      </c>
      <c r="J2" s="22" t="s">
        <v>63</v>
      </c>
      <c r="K2" s="2" t="s">
        <v>11</v>
      </c>
      <c r="L2" s="22" t="s">
        <v>65</v>
      </c>
      <c r="M2" s="2" t="s">
        <v>11</v>
      </c>
      <c r="N2" s="2" t="s">
        <v>12</v>
      </c>
      <c r="O2" s="2" t="s">
        <v>13</v>
      </c>
      <c r="P2" s="22" t="s">
        <v>14</v>
      </c>
      <c r="Q2" s="22" t="s">
        <v>56</v>
      </c>
      <c r="R2" s="2" t="s">
        <v>15</v>
      </c>
      <c r="S2" s="2" t="s">
        <v>16</v>
      </c>
      <c r="T2" s="2" t="s">
        <v>20</v>
      </c>
      <c r="U2" s="2" t="s">
        <v>19</v>
      </c>
      <c r="V2" s="2" t="s">
        <v>18</v>
      </c>
      <c r="W2" s="2" t="s">
        <v>17</v>
      </c>
      <c r="X2" s="22" t="s">
        <v>70</v>
      </c>
      <c r="Y2" s="22" t="s">
        <v>68</v>
      </c>
      <c r="Z2" s="23" t="s">
        <v>64</v>
      </c>
      <c r="AA2" s="4" t="s">
        <v>21</v>
      </c>
      <c r="AB2" s="2" t="s">
        <v>22</v>
      </c>
      <c r="AC2" s="22" t="s">
        <v>67</v>
      </c>
      <c r="AD2" s="22" t="s">
        <v>75</v>
      </c>
      <c r="AE2" s="22" t="s">
        <v>24</v>
      </c>
      <c r="AF2" s="2" t="s">
        <v>71</v>
      </c>
      <c r="AG2" s="22" t="s">
        <v>25</v>
      </c>
      <c r="AH2" s="22" t="s">
        <v>72</v>
      </c>
      <c r="AI2" s="22" t="s">
        <v>26</v>
      </c>
      <c r="AJ2" s="2" t="s">
        <v>71</v>
      </c>
      <c r="AK2" s="2" t="s">
        <v>27</v>
      </c>
      <c r="AL2" s="2" t="s">
        <v>28</v>
      </c>
      <c r="AM2" s="2" t="s">
        <v>32</v>
      </c>
      <c r="AN2" s="2" t="s">
        <v>31</v>
      </c>
      <c r="AO2" s="2" t="s">
        <v>30</v>
      </c>
      <c r="AP2" s="2" t="s">
        <v>29</v>
      </c>
      <c r="AQ2" s="22" t="s">
        <v>33</v>
      </c>
    </row>
    <row r="3" spans="1:43">
      <c r="A3" s="5">
        <v>42370</v>
      </c>
      <c r="C3" s="2">
        <f>SUM(D3:J3,N3,L3)+SUM(AD2:AQ2)-K3-M3-O3-P3-Q3-R3-S3-T3-U3-V3-W3-X3-Z3-AC3+AA3-Y3</f>
        <v>0</v>
      </c>
      <c r="D3" s="2">
        <v>10000</v>
      </c>
      <c r="J3" s="2">
        <v>16000</v>
      </c>
      <c r="Z3" s="2">
        <v>26000</v>
      </c>
    </row>
    <row r="4" spans="1:43">
      <c r="A4" s="5">
        <v>42400</v>
      </c>
      <c r="C4" s="2">
        <f t="shared" ref="C4" si="0">SUM(D4:J4,N4,L4)+SUM(AD3:AQ3)-K4-M4-O4-P4-Q4-R4-S4-T4-U4-V4-W4-X4-Z4-AC4+AA4-Y4</f>
        <v>0</v>
      </c>
      <c r="D4" s="2">
        <v>50000</v>
      </c>
      <c r="Q4" s="2">
        <v>50000</v>
      </c>
    </row>
    <row r="5" spans="1:43">
      <c r="A5" s="5">
        <v>42400</v>
      </c>
      <c r="C5" s="2">
        <f>SUM(D5:J5,L5,N5,AA5,AD5,AE5,AF5,AG5,AH5,AI5,AJ5,AK5,AL5,AM5,AN5,AO5,AP5,AQ5)-K5-M5-O5-P5-Q5-R5-S5-T5-U5-V5-W5-X5-Y5-Z5-AC5</f>
        <v>0</v>
      </c>
      <c r="D5" s="2">
        <v>-500</v>
      </c>
      <c r="AI5" s="2">
        <v>500</v>
      </c>
    </row>
    <row r="6" spans="1:43">
      <c r="A6" s="5">
        <v>42401</v>
      </c>
      <c r="C6" s="2">
        <f>SUM(D6:J6,L6,N6,AA6,AD6,AE6,AF6,AG6,AH6,AI6,AJ6,AK6,AL6,AM6,AN6,AO6,AP6,AQ6)-K6-M6-O6-P6-Q6-R6-S6-T6-U6-V6-W6-X6-Y6-Z6-AC6</f>
        <v>0</v>
      </c>
      <c r="D6" s="2">
        <v>-10000</v>
      </c>
      <c r="L6" s="2">
        <v>10000</v>
      </c>
    </row>
    <row r="7" spans="1:43">
      <c r="A7" s="5">
        <v>42415</v>
      </c>
      <c r="C7" s="2">
        <f>SUM(D7:J7,L7,N7,AA7,AD7,AE7,AF7,AG7,AH7,AI7,AJ7,AK7,AL7,AM7,AN7,AO7,AP7,AQ7)-K7-M7-O7-P7-Q7-R7-S7-T7-U7-V7-W7-X7-Y7-Z7-AC7</f>
        <v>0</v>
      </c>
      <c r="I7" s="2">
        <v>200</v>
      </c>
      <c r="P7" s="2">
        <v>200</v>
      </c>
    </row>
    <row r="8" spans="1:43">
      <c r="A8" s="5">
        <v>42401</v>
      </c>
      <c r="C8" s="2">
        <f>SUM(D8:J8,L8,N8,AA8,AD8,AE8,AF8,AG8,AH8,AI8,AJ8,AK8,AL8,AM8,AN8,AO8,AP8,AQ8)-K8-M8-O8-P8-Q8-R8-S8-T8-U8-V8-W8-X8-Y8-Z8-AC8</f>
        <v>0</v>
      </c>
      <c r="D8" s="2">
        <v>-500</v>
      </c>
      <c r="AI8" s="2">
        <v>500</v>
      </c>
    </row>
    <row r="9" spans="1:43">
      <c r="A9" s="5">
        <v>42430</v>
      </c>
      <c r="C9" s="2">
        <f t="shared" ref="C9:C10" si="1">SUM(D9:J9,L9,N9,AA9,AD9,AE9,AF9,AG9,AH9,AI9,AJ9,AK9,AL9,AM9,AN9,AO9,AP9,AQ9)-K9-M9-O9-P9-Q9-R9-S9-T9-U9-V9-W9-X9-Y9-Z9-AC9</f>
        <v>0</v>
      </c>
      <c r="D9" s="2">
        <v>-5000</v>
      </c>
      <c r="G9" s="2">
        <v>5000</v>
      </c>
    </row>
    <row r="10" spans="1:43">
      <c r="A10" s="5">
        <v>42430</v>
      </c>
      <c r="C10" s="2">
        <f t="shared" si="1"/>
        <v>0</v>
      </c>
      <c r="I10" s="2">
        <f>800</f>
        <v>800</v>
      </c>
      <c r="P10" s="2">
        <v>800</v>
      </c>
    </row>
    <row r="11" spans="1:43">
      <c r="A11" s="5">
        <v>42430</v>
      </c>
      <c r="C11" s="2">
        <f>SUM(D11:J11,L11,N11,AA11,AD11,AE11,AF11,AG11,AH11,AI11,AJ11,AK11,AL11,AM11,AN11,AO11,AP11,AQ11)-K11-M11-O11-P11-Q11-R11-S11-T11-U11-V11-W11-X11-Y11-Z11-AC11</f>
        <v>0</v>
      </c>
      <c r="D11" s="2">
        <v>-200</v>
      </c>
      <c r="P11" s="2">
        <v>-200</v>
      </c>
    </row>
    <row r="12" spans="1:43">
      <c r="A12" s="5">
        <v>42444</v>
      </c>
      <c r="C12" s="2">
        <f t="shared" ref="C12:C32" si="2">SUM(D12:J12,L12,N12,AA12,AD12,AE12,AF12,AG12,AH12,AI12,AJ12,AK12,AL12,AM12,AN12,AO12,AP12,AQ12)-K12-M12-O12-P12-Q12-R12-S12-T12-U12-V12-W12-X12-Y12-Z12-AC12</f>
        <v>0</v>
      </c>
      <c r="D12" s="2">
        <v>300</v>
      </c>
      <c r="I12" s="2">
        <v>-160</v>
      </c>
      <c r="AC12" s="2">
        <v>300</v>
      </c>
      <c r="AD12" s="2">
        <v>160</v>
      </c>
    </row>
    <row r="13" spans="1:43">
      <c r="A13" s="5">
        <v>42444</v>
      </c>
      <c r="C13" s="2">
        <f t="shared" si="2"/>
        <v>0</v>
      </c>
      <c r="D13" s="2">
        <v>500</v>
      </c>
      <c r="Y13" s="2">
        <v>500</v>
      </c>
    </row>
    <row r="14" spans="1:43">
      <c r="A14" s="5">
        <v>42444</v>
      </c>
      <c r="C14" s="2">
        <f t="shared" si="2"/>
        <v>0</v>
      </c>
      <c r="D14" s="1"/>
      <c r="E14" s="2">
        <v>750</v>
      </c>
      <c r="I14" s="1"/>
      <c r="J14" s="1"/>
      <c r="K14" s="1"/>
      <c r="R14" s="1"/>
      <c r="Y14" s="2">
        <v>750</v>
      </c>
      <c r="AC14" s="1"/>
      <c r="AD14" s="1"/>
    </row>
    <row r="15" spans="1:43">
      <c r="A15" s="5">
        <v>42461</v>
      </c>
      <c r="C15" s="2">
        <f t="shared" si="2"/>
        <v>0</v>
      </c>
      <c r="D15" s="2">
        <v>500</v>
      </c>
      <c r="E15" s="2">
        <v>-500</v>
      </c>
    </row>
    <row r="16" spans="1:43">
      <c r="A16" s="5">
        <v>42474</v>
      </c>
      <c r="C16" s="2">
        <f t="shared" si="2"/>
        <v>0</v>
      </c>
      <c r="D16" s="2">
        <v>250</v>
      </c>
      <c r="E16" s="2">
        <v>-250</v>
      </c>
    </row>
    <row r="17" spans="1:43">
      <c r="A17" s="5">
        <v>42475</v>
      </c>
      <c r="C17" s="2">
        <f t="shared" si="2"/>
        <v>0</v>
      </c>
      <c r="D17" s="2">
        <v>375</v>
      </c>
      <c r="I17" s="2">
        <v>-200</v>
      </c>
      <c r="AC17" s="2">
        <v>375</v>
      </c>
      <c r="AD17" s="2">
        <v>200</v>
      </c>
    </row>
    <row r="18" spans="1:43">
      <c r="A18" s="5">
        <v>42475</v>
      </c>
      <c r="C18" s="2">
        <f t="shared" si="2"/>
        <v>0</v>
      </c>
      <c r="D18" s="2">
        <v>90</v>
      </c>
      <c r="I18" s="2">
        <v>-30</v>
      </c>
      <c r="AC18" s="2">
        <v>90</v>
      </c>
      <c r="AD18" s="2">
        <v>30</v>
      </c>
    </row>
    <row r="19" spans="1:43">
      <c r="A19" s="5">
        <v>42475</v>
      </c>
      <c r="C19" s="2">
        <f t="shared" si="2"/>
        <v>0</v>
      </c>
      <c r="D19" s="2">
        <v>-5000</v>
      </c>
      <c r="I19" s="1"/>
      <c r="J19" s="1"/>
      <c r="K19" s="1"/>
      <c r="P19" s="1"/>
      <c r="AE19" s="2">
        <v>5000</v>
      </c>
    </row>
    <row r="20" spans="1:43">
      <c r="A20" s="5">
        <v>42491</v>
      </c>
      <c r="C20" s="2">
        <f t="shared" si="2"/>
        <v>0</v>
      </c>
      <c r="D20" s="2">
        <v>100000</v>
      </c>
      <c r="I20" s="1"/>
      <c r="J20" s="1"/>
      <c r="K20" s="1"/>
      <c r="R20" s="1"/>
      <c r="X20" s="2">
        <v>100000</v>
      </c>
      <c r="AC20" s="1"/>
      <c r="AD20" s="1"/>
    </row>
    <row r="21" spans="1:43">
      <c r="A21" s="5">
        <v>42521</v>
      </c>
      <c r="C21" s="2">
        <f t="shared" si="2"/>
        <v>0</v>
      </c>
      <c r="D21" s="2">
        <v>5500</v>
      </c>
      <c r="Y21" s="2">
        <v>5500</v>
      </c>
    </row>
    <row r="22" spans="1:43">
      <c r="A22" s="5">
        <v>42521</v>
      </c>
      <c r="C22" s="2">
        <f t="shared" si="2"/>
        <v>0</v>
      </c>
      <c r="E22" s="2">
        <v>5500</v>
      </c>
      <c r="I22" s="1"/>
      <c r="J22" s="1"/>
      <c r="K22" s="1"/>
      <c r="P22" s="1"/>
      <c r="Y22" s="2">
        <v>5500</v>
      </c>
    </row>
    <row r="23" spans="1:43">
      <c r="A23" s="5">
        <v>42521</v>
      </c>
      <c r="C23" s="2">
        <f t="shared" si="2"/>
        <v>0</v>
      </c>
      <c r="D23" s="2">
        <v>-1000</v>
      </c>
      <c r="I23" s="1"/>
      <c r="J23" s="1"/>
      <c r="K23" s="1"/>
      <c r="R23" s="1"/>
      <c r="AC23" s="1"/>
      <c r="AD23" s="1"/>
      <c r="AH23" s="2">
        <v>1000</v>
      </c>
    </row>
    <row r="24" spans="1:43">
      <c r="A24" s="5">
        <v>42526</v>
      </c>
      <c r="C24" s="2">
        <f t="shared" si="2"/>
        <v>0</v>
      </c>
      <c r="D24" s="2">
        <v>-8000</v>
      </c>
      <c r="AG24" s="2">
        <v>8000</v>
      </c>
    </row>
    <row r="25" spans="1:43">
      <c r="A25" s="5">
        <v>42536</v>
      </c>
      <c r="C25" s="2">
        <f t="shared" si="2"/>
        <v>0</v>
      </c>
      <c r="D25" s="2">
        <v>5500</v>
      </c>
      <c r="E25" s="2">
        <v>-5500</v>
      </c>
    </row>
    <row r="26" spans="1:43">
      <c r="A26" s="5">
        <v>42536</v>
      </c>
      <c r="C26" s="2">
        <f t="shared" si="2"/>
        <v>0</v>
      </c>
      <c r="D26" s="2">
        <v>120</v>
      </c>
      <c r="I26" s="2">
        <v>-40</v>
      </c>
      <c r="AC26" s="2">
        <v>120</v>
      </c>
      <c r="AD26" s="2">
        <v>40</v>
      </c>
    </row>
    <row r="27" spans="1:43">
      <c r="A27" s="5">
        <v>42551</v>
      </c>
      <c r="C27" s="2">
        <f t="shared" si="2"/>
        <v>0</v>
      </c>
      <c r="D27" s="2">
        <v>4400</v>
      </c>
      <c r="P27" s="1"/>
      <c r="Y27" s="2">
        <v>4400</v>
      </c>
    </row>
    <row r="28" spans="1:43">
      <c r="A28" s="5">
        <v>42551</v>
      </c>
      <c r="C28" s="2">
        <f t="shared" si="2"/>
        <v>0</v>
      </c>
      <c r="E28" s="2">
        <v>5500</v>
      </c>
      <c r="Y28" s="2">
        <v>5500</v>
      </c>
      <c r="AQ28" s="1"/>
    </row>
    <row r="29" spans="1:43">
      <c r="A29" s="5">
        <v>42551</v>
      </c>
      <c r="B29" s="8"/>
      <c r="C29" s="2">
        <f t="shared" si="2"/>
        <v>0</v>
      </c>
      <c r="F29" s="2">
        <v>1000</v>
      </c>
      <c r="P29" s="2">
        <v>1000</v>
      </c>
      <c r="S29" s="1"/>
      <c r="T29" s="1"/>
      <c r="U29" s="1"/>
      <c r="V29" s="1"/>
      <c r="W29" s="1"/>
      <c r="X29" s="1"/>
      <c r="AG29" s="1"/>
      <c r="AL29" s="1"/>
    </row>
    <row r="30" spans="1:43">
      <c r="A30" s="5">
        <v>42551</v>
      </c>
      <c r="B30" s="8"/>
      <c r="C30" s="2">
        <f t="shared" si="2"/>
        <v>0</v>
      </c>
      <c r="D30" s="2">
        <v>-6000</v>
      </c>
      <c r="I30" s="1"/>
      <c r="J30" s="1"/>
      <c r="K30" s="1"/>
      <c r="Q30" s="2">
        <v>-4000</v>
      </c>
      <c r="R30" s="1"/>
      <c r="AC30" s="1"/>
      <c r="AD30" s="1"/>
      <c r="AQ30" s="2">
        <v>2000</v>
      </c>
    </row>
    <row r="31" spans="1:43">
      <c r="A31" s="5">
        <v>42551</v>
      </c>
      <c r="C31" s="2">
        <f t="shared" si="2"/>
        <v>0</v>
      </c>
      <c r="D31" s="2">
        <v>-1000</v>
      </c>
      <c r="AH31" s="2">
        <v>1000</v>
      </c>
    </row>
    <row r="32" spans="1:43" ht="13" thickBot="1">
      <c r="C32" s="2">
        <f t="shared" si="2"/>
        <v>0</v>
      </c>
      <c r="D32" s="9">
        <f>SUM(D3:D31)</f>
        <v>140335</v>
      </c>
      <c r="E32" s="9">
        <f t="shared" ref="E32:AQ32" si="3">SUM(E3:E31)</f>
        <v>5500</v>
      </c>
      <c r="F32" s="9">
        <f t="shared" si="3"/>
        <v>1000</v>
      </c>
      <c r="G32" s="9">
        <f t="shared" si="3"/>
        <v>5000</v>
      </c>
      <c r="H32" s="9">
        <f t="shared" si="3"/>
        <v>0</v>
      </c>
      <c r="I32" s="9">
        <f t="shared" si="3"/>
        <v>570</v>
      </c>
      <c r="J32" s="9">
        <f t="shared" si="3"/>
        <v>16000</v>
      </c>
      <c r="K32" s="9">
        <f t="shared" si="3"/>
        <v>0</v>
      </c>
      <c r="L32" s="9">
        <f t="shared" si="3"/>
        <v>10000</v>
      </c>
      <c r="M32" s="9">
        <f t="shared" si="3"/>
        <v>0</v>
      </c>
      <c r="N32" s="9">
        <f t="shared" si="3"/>
        <v>0</v>
      </c>
      <c r="O32" s="9">
        <f t="shared" si="3"/>
        <v>0</v>
      </c>
      <c r="P32" s="9">
        <f t="shared" si="3"/>
        <v>1800</v>
      </c>
      <c r="Q32" s="9">
        <f t="shared" si="3"/>
        <v>46000</v>
      </c>
      <c r="R32" s="9">
        <f t="shared" si="3"/>
        <v>0</v>
      </c>
      <c r="S32" s="9">
        <f t="shared" si="3"/>
        <v>0</v>
      </c>
      <c r="T32" s="9">
        <f t="shared" si="3"/>
        <v>0</v>
      </c>
      <c r="U32" s="9">
        <f t="shared" si="3"/>
        <v>0</v>
      </c>
      <c r="V32" s="9">
        <f t="shared" si="3"/>
        <v>0</v>
      </c>
      <c r="W32" s="9">
        <f t="shared" si="3"/>
        <v>0</v>
      </c>
      <c r="X32" s="9">
        <f t="shared" si="3"/>
        <v>100000</v>
      </c>
      <c r="Y32" s="9">
        <f t="shared" si="3"/>
        <v>22150</v>
      </c>
      <c r="Z32" s="9">
        <f t="shared" si="3"/>
        <v>26000</v>
      </c>
      <c r="AA32" s="9">
        <f t="shared" si="3"/>
        <v>0</v>
      </c>
      <c r="AB32" s="9">
        <f t="shared" si="3"/>
        <v>0</v>
      </c>
      <c r="AC32" s="9">
        <f t="shared" si="3"/>
        <v>885</v>
      </c>
      <c r="AD32" s="9">
        <f t="shared" si="3"/>
        <v>430</v>
      </c>
      <c r="AE32" s="9">
        <f t="shared" si="3"/>
        <v>5000</v>
      </c>
      <c r="AF32" s="9">
        <f t="shared" si="3"/>
        <v>0</v>
      </c>
      <c r="AG32" s="9">
        <f t="shared" si="3"/>
        <v>8000</v>
      </c>
      <c r="AH32" s="9">
        <f t="shared" si="3"/>
        <v>2000</v>
      </c>
      <c r="AI32" s="9">
        <f t="shared" si="3"/>
        <v>1000</v>
      </c>
      <c r="AJ32" s="9">
        <f t="shared" si="3"/>
        <v>0</v>
      </c>
      <c r="AK32" s="9">
        <f t="shared" si="3"/>
        <v>0</v>
      </c>
      <c r="AL32" s="9">
        <f t="shared" si="3"/>
        <v>0</v>
      </c>
      <c r="AM32" s="9">
        <f t="shared" si="3"/>
        <v>0</v>
      </c>
      <c r="AN32" s="9">
        <f t="shared" si="3"/>
        <v>0</v>
      </c>
      <c r="AO32" s="9">
        <f t="shared" si="3"/>
        <v>0</v>
      </c>
      <c r="AP32" s="9">
        <f t="shared" si="3"/>
        <v>0</v>
      </c>
      <c r="AQ32" s="9">
        <f t="shared" si="3"/>
        <v>2000</v>
      </c>
    </row>
    <row r="33" ht="13" thickTop="1"/>
  </sheetData>
  <pageMargins left="0.7" right="0.7" top="0.75" bottom="0.75" header="0.3" footer="0.3"/>
  <pageSetup paperSize="5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A10" sqref="A10"/>
    </sheetView>
  </sheetViews>
  <sheetFormatPr defaultColWidth="9.1796875" defaultRowHeight="12.5"/>
  <cols>
    <col min="1" max="1" width="11.7265625" style="2" customWidth="1"/>
    <col min="2" max="2" width="39.26953125" style="2" customWidth="1"/>
    <col min="3" max="3" width="9.1796875" style="2" customWidth="1"/>
    <col min="4" max="4" width="11.7265625" style="2" customWidth="1"/>
    <col min="5" max="5" width="12.54296875" style="2" customWidth="1"/>
    <col min="6" max="17" width="11.7265625" style="2" customWidth="1"/>
    <col min="18" max="16384" width="9.1796875" style="2"/>
  </cols>
  <sheetData>
    <row r="1" spans="1:5" ht="13">
      <c r="A1" s="22" t="s">
        <v>7</v>
      </c>
    </row>
    <row r="2" spans="1:5" ht="13">
      <c r="A2" s="22" t="s">
        <v>166</v>
      </c>
    </row>
    <row r="4" spans="1:5" s="3" customFormat="1" ht="14">
      <c r="A4" s="26" t="s">
        <v>0</v>
      </c>
      <c r="C4" s="3" t="s">
        <v>2</v>
      </c>
    </row>
    <row r="5" spans="1:5" s="3" customFormat="1" ht="14">
      <c r="A5" s="62" t="s">
        <v>1</v>
      </c>
      <c r="B5" s="3" t="s">
        <v>8</v>
      </c>
      <c r="C5" s="3" t="s">
        <v>3</v>
      </c>
      <c r="D5" s="26" t="s">
        <v>6</v>
      </c>
      <c r="E5" s="26" t="s">
        <v>4</v>
      </c>
    </row>
    <row r="6" spans="1:5">
      <c r="A6" s="5">
        <v>43101</v>
      </c>
      <c r="B6" s="2" t="s">
        <v>76</v>
      </c>
      <c r="D6" s="2">
        <v>10000</v>
      </c>
    </row>
    <row r="7" spans="1:5">
      <c r="B7" s="2" t="s">
        <v>77</v>
      </c>
      <c r="D7" s="2">
        <v>16000</v>
      </c>
    </row>
    <row r="8" spans="1:5">
      <c r="B8" s="2" t="s">
        <v>78</v>
      </c>
      <c r="E8" s="2">
        <v>26000</v>
      </c>
    </row>
    <row r="10" spans="1:5">
      <c r="A10" s="5">
        <v>43131</v>
      </c>
      <c r="B10" s="2" t="s">
        <v>76</v>
      </c>
      <c r="D10" s="2">
        <v>50000</v>
      </c>
    </row>
    <row r="11" spans="1:5">
      <c r="B11" s="2" t="s">
        <v>79</v>
      </c>
      <c r="E11" s="2">
        <v>50000</v>
      </c>
    </row>
    <row r="12" spans="1:5">
      <c r="A12" s="5"/>
    </row>
    <row r="13" spans="1:5">
      <c r="A13" s="5">
        <v>43131</v>
      </c>
      <c r="B13" s="2" t="s">
        <v>80</v>
      </c>
      <c r="D13" s="2">
        <v>500</v>
      </c>
    </row>
    <row r="14" spans="1:5">
      <c r="B14" s="2" t="s">
        <v>81</v>
      </c>
      <c r="E14" s="2">
        <v>500</v>
      </c>
    </row>
    <row r="16" spans="1:5">
      <c r="A16" s="5">
        <v>43132</v>
      </c>
      <c r="B16" s="2" t="s">
        <v>82</v>
      </c>
      <c r="D16" s="2">
        <v>10000</v>
      </c>
    </row>
    <row r="17" spans="1:5">
      <c r="B17" s="2" t="s">
        <v>81</v>
      </c>
      <c r="E17" s="2">
        <v>10000</v>
      </c>
    </row>
    <row r="18" spans="1:5">
      <c r="A18" s="5"/>
    </row>
    <row r="19" spans="1:5">
      <c r="A19" s="5">
        <v>43146</v>
      </c>
      <c r="B19" s="2" t="s">
        <v>83</v>
      </c>
      <c r="D19" s="2">
        <v>200</v>
      </c>
    </row>
    <row r="20" spans="1:5">
      <c r="B20" s="2" t="s">
        <v>84</v>
      </c>
      <c r="E20" s="2">
        <v>200</v>
      </c>
    </row>
    <row r="22" spans="1:5">
      <c r="A22" s="5">
        <v>43132</v>
      </c>
      <c r="B22" s="2" t="s">
        <v>80</v>
      </c>
      <c r="D22" s="2">
        <v>500</v>
      </c>
    </row>
    <row r="23" spans="1:5">
      <c r="B23" s="2" t="s">
        <v>81</v>
      </c>
      <c r="E23" s="2">
        <v>500</v>
      </c>
    </row>
    <row r="24" spans="1:5">
      <c r="B24" s="1"/>
    </row>
    <row r="25" spans="1:5">
      <c r="A25" s="5">
        <v>43160</v>
      </c>
      <c r="B25" s="1" t="s">
        <v>85</v>
      </c>
      <c r="D25" s="2">
        <v>5000</v>
      </c>
    </row>
    <row r="26" spans="1:5">
      <c r="B26" s="2" t="s">
        <v>81</v>
      </c>
      <c r="E26" s="2">
        <v>5000</v>
      </c>
    </row>
    <row r="28" spans="1:5">
      <c r="A28" s="5">
        <v>43160</v>
      </c>
      <c r="B28" s="2" t="s">
        <v>83</v>
      </c>
      <c r="D28" s="2">
        <v>800</v>
      </c>
    </row>
    <row r="29" spans="1:5">
      <c r="B29" s="2" t="s">
        <v>84</v>
      </c>
      <c r="E29" s="2">
        <v>800</v>
      </c>
    </row>
    <row r="31" spans="1:5">
      <c r="A31" s="5">
        <v>43160</v>
      </c>
      <c r="B31" s="2" t="s">
        <v>86</v>
      </c>
      <c r="D31" s="2">
        <v>200</v>
      </c>
    </row>
    <row r="32" spans="1:5">
      <c r="B32" s="2" t="s">
        <v>81</v>
      </c>
      <c r="E32" s="2">
        <v>200</v>
      </c>
    </row>
    <row r="34" spans="1:5">
      <c r="A34" s="5">
        <v>43174</v>
      </c>
      <c r="B34" s="2" t="s">
        <v>5</v>
      </c>
      <c r="D34" s="2">
        <f>20*15</f>
        <v>300</v>
      </c>
    </row>
    <row r="35" spans="1:5">
      <c r="B35" s="2" t="s">
        <v>87</v>
      </c>
      <c r="E35" s="2">
        <f>20*15</f>
        <v>300</v>
      </c>
    </row>
    <row r="37" spans="1:5">
      <c r="B37" s="2" t="s">
        <v>88</v>
      </c>
      <c r="D37" s="2">
        <f>20*8</f>
        <v>160</v>
      </c>
    </row>
    <row r="38" spans="1:5">
      <c r="B38" s="2" t="s">
        <v>89</v>
      </c>
      <c r="E38" s="2">
        <f>20*8</f>
        <v>160</v>
      </c>
    </row>
    <row r="40" spans="1:5">
      <c r="A40" s="5">
        <v>43174</v>
      </c>
      <c r="B40" s="2" t="s">
        <v>76</v>
      </c>
      <c r="D40" s="2">
        <v>500</v>
      </c>
    </row>
    <row r="41" spans="1:5">
      <c r="B41" s="2" t="s">
        <v>90</v>
      </c>
      <c r="E41" s="2">
        <v>500</v>
      </c>
    </row>
    <row r="43" spans="1:5">
      <c r="A43" s="5">
        <v>43174</v>
      </c>
      <c r="B43" s="2" t="s">
        <v>91</v>
      </c>
      <c r="D43" s="2">
        <v>750</v>
      </c>
    </row>
    <row r="44" spans="1:5">
      <c r="B44" s="2" t="s">
        <v>90</v>
      </c>
      <c r="E44" s="2">
        <v>750</v>
      </c>
    </row>
    <row r="46" spans="1:5">
      <c r="A46" s="5">
        <v>42826</v>
      </c>
      <c r="B46" s="1" t="s">
        <v>5</v>
      </c>
      <c r="D46" s="2">
        <v>500</v>
      </c>
    </row>
    <row r="47" spans="1:5">
      <c r="B47" s="2" t="s">
        <v>92</v>
      </c>
      <c r="E47" s="2">
        <v>500</v>
      </c>
    </row>
    <row r="48" spans="1:5">
      <c r="B48" s="1"/>
    </row>
    <row r="49" spans="1:5">
      <c r="A49" s="5">
        <v>42839</v>
      </c>
      <c r="B49" s="1" t="s">
        <v>5</v>
      </c>
      <c r="D49" s="2">
        <v>250</v>
      </c>
    </row>
    <row r="50" spans="1:5">
      <c r="B50" s="2" t="s">
        <v>92</v>
      </c>
      <c r="E50" s="2">
        <v>250</v>
      </c>
    </row>
    <row r="51" spans="1:5">
      <c r="B51" s="1"/>
    </row>
    <row r="52" spans="1:5">
      <c r="A52" s="5">
        <v>42840</v>
      </c>
      <c r="B52" s="1" t="s">
        <v>5</v>
      </c>
      <c r="D52" s="2">
        <v>375</v>
      </c>
    </row>
    <row r="53" spans="1:5">
      <c r="B53" s="2" t="s">
        <v>87</v>
      </c>
      <c r="E53" s="2">
        <v>375</v>
      </c>
    </row>
    <row r="54" spans="1:5">
      <c r="B54" s="1"/>
    </row>
    <row r="55" spans="1:5">
      <c r="B55" s="2" t="s">
        <v>88</v>
      </c>
      <c r="D55" s="2">
        <v>200</v>
      </c>
    </row>
    <row r="56" spans="1:5">
      <c r="B56" s="2" t="s">
        <v>89</v>
      </c>
      <c r="E56" s="2">
        <v>200</v>
      </c>
    </row>
    <row r="57" spans="1:5">
      <c r="B57" s="1"/>
    </row>
    <row r="58" spans="1:5">
      <c r="A58" s="5">
        <v>42840</v>
      </c>
      <c r="B58" s="1" t="s">
        <v>5</v>
      </c>
      <c r="D58" s="2">
        <v>90</v>
      </c>
    </row>
    <row r="59" spans="1:5">
      <c r="B59" s="2" t="s">
        <v>87</v>
      </c>
      <c r="E59" s="2">
        <v>90</v>
      </c>
    </row>
    <row r="60" spans="1:5">
      <c r="B60" s="1"/>
    </row>
    <row r="61" spans="1:5">
      <c r="A61" s="5"/>
      <c r="B61" s="2" t="s">
        <v>88</v>
      </c>
      <c r="D61" s="2">
        <v>30</v>
      </c>
    </row>
    <row r="62" spans="1:5">
      <c r="B62" s="2" t="s">
        <v>89</v>
      </c>
      <c r="E62" s="2">
        <v>30</v>
      </c>
    </row>
    <row r="64" spans="1:5">
      <c r="A64" s="5">
        <v>42840</v>
      </c>
      <c r="B64" s="1" t="s">
        <v>93</v>
      </c>
      <c r="D64" s="2">
        <v>5000</v>
      </c>
    </row>
    <row r="65" spans="1:5">
      <c r="B65" s="2" t="s">
        <v>81</v>
      </c>
      <c r="E65" s="2">
        <v>5000</v>
      </c>
    </row>
    <row r="67" spans="1:5">
      <c r="A67" s="5">
        <v>42856</v>
      </c>
      <c r="B67" s="2" t="s">
        <v>5</v>
      </c>
      <c r="D67" s="2">
        <v>100000</v>
      </c>
    </row>
    <row r="68" spans="1:5">
      <c r="B68" s="2" t="s">
        <v>94</v>
      </c>
      <c r="E68" s="2">
        <v>100000</v>
      </c>
    </row>
    <row r="70" spans="1:5">
      <c r="A70" s="5">
        <v>42886</v>
      </c>
      <c r="B70" s="2" t="s">
        <v>5</v>
      </c>
      <c r="D70" s="2">
        <v>5500</v>
      </c>
    </row>
    <row r="71" spans="1:5">
      <c r="B71" s="2" t="s">
        <v>90</v>
      </c>
      <c r="E71" s="2">
        <v>5500</v>
      </c>
    </row>
    <row r="73" spans="1:5">
      <c r="A73" s="5">
        <v>42886</v>
      </c>
      <c r="B73" s="2" t="s">
        <v>91</v>
      </c>
      <c r="D73" s="2">
        <v>5500</v>
      </c>
    </row>
    <row r="74" spans="1:5">
      <c r="B74" s="2" t="s">
        <v>90</v>
      </c>
      <c r="E74" s="2">
        <v>5500</v>
      </c>
    </row>
    <row r="76" spans="1:5">
      <c r="A76" s="5">
        <v>42886</v>
      </c>
      <c r="B76" s="2" t="s">
        <v>72</v>
      </c>
      <c r="D76" s="2">
        <v>1000</v>
      </c>
    </row>
    <row r="77" spans="1:5">
      <c r="B77" s="2" t="s">
        <v>81</v>
      </c>
      <c r="E77" s="2">
        <v>1000</v>
      </c>
    </row>
    <row r="79" spans="1:5">
      <c r="A79" s="5">
        <v>42891</v>
      </c>
      <c r="B79" s="2" t="s">
        <v>95</v>
      </c>
      <c r="D79" s="2">
        <v>8000</v>
      </c>
    </row>
    <row r="80" spans="1:5">
      <c r="B80" s="2" t="s">
        <v>81</v>
      </c>
      <c r="E80" s="2">
        <v>8000</v>
      </c>
    </row>
    <row r="82" spans="1:5">
      <c r="A82" s="5">
        <v>42901</v>
      </c>
      <c r="B82" s="2" t="s">
        <v>76</v>
      </c>
      <c r="D82" s="2">
        <v>5500</v>
      </c>
    </row>
    <row r="83" spans="1:5">
      <c r="B83" s="2" t="s">
        <v>92</v>
      </c>
      <c r="E83" s="2">
        <v>5500</v>
      </c>
    </row>
    <row r="85" spans="1:5">
      <c r="A85" s="5">
        <v>42901</v>
      </c>
      <c r="B85" s="1" t="s">
        <v>5</v>
      </c>
      <c r="D85" s="2">
        <v>120</v>
      </c>
    </row>
    <row r="86" spans="1:5">
      <c r="B86" s="2" t="s">
        <v>87</v>
      </c>
      <c r="E86" s="2">
        <v>120</v>
      </c>
    </row>
    <row r="87" spans="1:5">
      <c r="B87" s="1"/>
    </row>
    <row r="88" spans="1:5">
      <c r="B88" s="2" t="s">
        <v>88</v>
      </c>
      <c r="D88" s="2">
        <v>40</v>
      </c>
    </row>
    <row r="89" spans="1:5">
      <c r="B89" s="2" t="s">
        <v>89</v>
      </c>
      <c r="E89" s="2">
        <v>40</v>
      </c>
    </row>
    <row r="91" spans="1:5">
      <c r="A91" s="5">
        <v>42916</v>
      </c>
      <c r="B91" s="2" t="s">
        <v>5</v>
      </c>
      <c r="D91" s="2">
        <v>4400</v>
      </c>
    </row>
    <row r="92" spans="1:5">
      <c r="B92" s="2" t="s">
        <v>90</v>
      </c>
      <c r="E92" s="2">
        <v>4400</v>
      </c>
    </row>
    <row r="94" spans="1:5">
      <c r="A94" s="5">
        <v>42916</v>
      </c>
      <c r="B94" s="2" t="s">
        <v>91</v>
      </c>
      <c r="D94" s="2">
        <v>5500</v>
      </c>
    </row>
    <row r="95" spans="1:5">
      <c r="B95" s="2" t="s">
        <v>90</v>
      </c>
      <c r="E95" s="2">
        <v>5500</v>
      </c>
    </row>
    <row r="97" spans="1:5">
      <c r="A97" s="5">
        <v>42916</v>
      </c>
      <c r="B97" s="2" t="s">
        <v>73</v>
      </c>
      <c r="D97" s="2">
        <v>1000</v>
      </c>
    </row>
    <row r="98" spans="1:5">
      <c r="B98" s="2" t="s">
        <v>84</v>
      </c>
      <c r="E98" s="2">
        <v>1000</v>
      </c>
    </row>
    <row r="100" spans="1:5">
      <c r="A100" s="5">
        <v>42916</v>
      </c>
      <c r="B100" s="2" t="s">
        <v>96</v>
      </c>
      <c r="D100" s="2">
        <v>4000</v>
      </c>
    </row>
    <row r="101" spans="1:5">
      <c r="B101" s="2" t="s">
        <v>97</v>
      </c>
      <c r="D101" s="2">
        <v>2000</v>
      </c>
    </row>
    <row r="102" spans="1:5">
      <c r="B102" s="2" t="s">
        <v>81</v>
      </c>
      <c r="E102" s="2">
        <v>6000</v>
      </c>
    </row>
    <row r="104" spans="1:5">
      <c r="A104" s="5">
        <v>42916</v>
      </c>
      <c r="B104" s="2" t="s">
        <v>72</v>
      </c>
      <c r="D104" s="2">
        <v>1000</v>
      </c>
    </row>
    <row r="105" spans="1:5">
      <c r="B105" s="2" t="s">
        <v>81</v>
      </c>
      <c r="E105" s="2">
        <v>1000</v>
      </c>
    </row>
  </sheetData>
  <pageMargins left="0.7" right="0.7" top="0.75" bottom="0.75" header="0.3" footer="0.3"/>
  <pageSetup paperSize="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A9" sqref="A9"/>
    </sheetView>
  </sheetViews>
  <sheetFormatPr defaultColWidth="9.1796875" defaultRowHeight="12.5"/>
  <cols>
    <col min="1" max="1" width="11.7265625" style="2" customWidth="1"/>
    <col min="2" max="2" width="39.26953125" style="2" customWidth="1"/>
    <col min="3" max="3" width="9.1796875" style="2" customWidth="1"/>
    <col min="4" max="4" width="11.7265625" style="2" customWidth="1"/>
    <col min="5" max="5" width="12.54296875" style="2" customWidth="1"/>
    <col min="6" max="17" width="11.7265625" style="2" customWidth="1"/>
    <col min="18" max="16384" width="9.1796875" style="2"/>
  </cols>
  <sheetData>
    <row r="1" spans="1:5" ht="13">
      <c r="A1" s="22" t="s">
        <v>7</v>
      </c>
    </row>
    <row r="2" spans="1:5" ht="13">
      <c r="A2" s="22" t="s">
        <v>165</v>
      </c>
    </row>
    <row r="4" spans="1:5" s="3" customFormat="1" ht="14">
      <c r="A4" s="26" t="s">
        <v>0</v>
      </c>
      <c r="C4" s="3" t="s">
        <v>2</v>
      </c>
    </row>
    <row r="5" spans="1:5" s="3" customFormat="1" ht="14">
      <c r="A5" s="62" t="s">
        <v>1</v>
      </c>
      <c r="B5" s="3" t="s">
        <v>8</v>
      </c>
      <c r="C5" s="3" t="s">
        <v>3</v>
      </c>
      <c r="D5" s="26" t="s">
        <v>6</v>
      </c>
      <c r="E5" s="26" t="s">
        <v>4</v>
      </c>
    </row>
    <row r="6" spans="1:5">
      <c r="A6" s="5">
        <v>42916</v>
      </c>
      <c r="B6" s="2" t="s">
        <v>98</v>
      </c>
      <c r="D6" s="2">
        <f>16000/4/2</f>
        <v>2000</v>
      </c>
    </row>
    <row r="7" spans="1:5">
      <c r="B7" s="2" t="s">
        <v>99</v>
      </c>
      <c r="E7" s="2">
        <f>16000/4/2</f>
        <v>2000</v>
      </c>
    </row>
    <row r="9" spans="1:5">
      <c r="A9" s="5">
        <v>42916</v>
      </c>
      <c r="B9" s="2" t="s">
        <v>100</v>
      </c>
      <c r="D9" s="2">
        <f>(10000-1000)/3*5/12</f>
        <v>1250</v>
      </c>
    </row>
    <row r="10" spans="1:5">
      <c r="B10" s="2" t="s">
        <v>101</v>
      </c>
      <c r="E10" s="2">
        <f>(10000-1000)/3*5/12</f>
        <v>1250</v>
      </c>
    </row>
    <row r="12" spans="1:5">
      <c r="A12" s="5">
        <v>42916</v>
      </c>
      <c r="B12" s="2" t="s">
        <v>102</v>
      </c>
      <c r="D12" s="2">
        <f>100000*2/5</f>
        <v>40000</v>
      </c>
    </row>
    <row r="13" spans="1:5">
      <c r="B13" s="2" t="s">
        <v>90</v>
      </c>
      <c r="E13" s="2">
        <f>100000*2/5</f>
        <v>40000</v>
      </c>
    </row>
    <row r="15" spans="1:5">
      <c r="A15" s="5">
        <v>42916</v>
      </c>
      <c r="B15" s="2" t="s">
        <v>80</v>
      </c>
      <c r="D15" s="2">
        <f>500*4</f>
        <v>2000</v>
      </c>
    </row>
    <row r="16" spans="1:5">
      <c r="B16" s="2" t="s">
        <v>103</v>
      </c>
      <c r="E16" s="2">
        <f>500*4</f>
        <v>2000</v>
      </c>
    </row>
    <row r="18" spans="1:5">
      <c r="A18" s="5">
        <v>42916</v>
      </c>
      <c r="B18" s="2" t="s">
        <v>95</v>
      </c>
      <c r="D18" s="2">
        <v>7500</v>
      </c>
    </row>
    <row r="19" spans="1:5">
      <c r="B19" s="2" t="s">
        <v>104</v>
      </c>
      <c r="E19" s="2">
        <v>7500</v>
      </c>
    </row>
    <row r="22" spans="1:5">
      <c r="B22" s="1"/>
    </row>
    <row r="23" spans="1:5">
      <c r="B23" s="1"/>
    </row>
    <row r="24" spans="1:5">
      <c r="B24" s="1"/>
    </row>
    <row r="25" spans="1:5">
      <c r="B25" s="1"/>
    </row>
    <row r="43" spans="1:2">
      <c r="A43" s="5"/>
    </row>
    <row r="44" spans="1:2">
      <c r="B44" s="1"/>
    </row>
    <row r="46" spans="1:2">
      <c r="A46" s="5"/>
      <c r="B46" s="1"/>
    </row>
    <row r="47" spans="1:2">
      <c r="B47" s="1"/>
    </row>
    <row r="48" spans="1:2">
      <c r="B48" s="1"/>
    </row>
    <row r="49" spans="1:5">
      <c r="B49" s="1"/>
    </row>
    <row r="50" spans="1:5">
      <c r="B50" s="1"/>
    </row>
    <row r="51" spans="1:5">
      <c r="B51" s="1"/>
    </row>
    <row r="52" spans="1:5">
      <c r="B52" s="1"/>
    </row>
    <row r="53" spans="1:5">
      <c r="B53" s="1"/>
    </row>
    <row r="54" spans="1:5">
      <c r="B54" s="1"/>
    </row>
    <row r="55" spans="1:5">
      <c r="B55" s="1"/>
    </row>
    <row r="56" spans="1:5">
      <c r="B56" s="1"/>
    </row>
    <row r="57" spans="1:5">
      <c r="B57" s="1"/>
    </row>
    <row r="58" spans="1:5">
      <c r="B58" s="1"/>
    </row>
    <row r="59" spans="1:5">
      <c r="B59" s="1"/>
      <c r="E59" s="24"/>
    </row>
    <row r="61" spans="1:5">
      <c r="A61" s="5"/>
      <c r="B61" s="1"/>
    </row>
    <row r="62" spans="1:5">
      <c r="B62" s="1"/>
    </row>
    <row r="64" spans="1:5">
      <c r="A64" s="5"/>
      <c r="B64" s="1"/>
    </row>
  </sheetData>
  <pageMargins left="0.7" right="0.7" top="0.75" bottom="0.75" header="0.3" footer="0.3"/>
  <pageSetup paperSize="5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A15" sqref="A15"/>
    </sheetView>
  </sheetViews>
  <sheetFormatPr defaultColWidth="9.1796875" defaultRowHeight="12.5"/>
  <cols>
    <col min="1" max="1" width="11.7265625" style="2" customWidth="1"/>
    <col min="2" max="2" width="3.54296875" style="2" customWidth="1"/>
    <col min="3" max="3" width="39.26953125" style="2" customWidth="1"/>
    <col min="4" max="4" width="9.1796875" style="2" customWidth="1"/>
    <col min="5" max="5" width="11.7265625" style="2" customWidth="1"/>
    <col min="6" max="6" width="12.54296875" style="2" customWidth="1"/>
    <col min="7" max="18" width="11.7265625" style="2" customWidth="1"/>
    <col min="19" max="16384" width="9.1796875" style="2"/>
  </cols>
  <sheetData>
    <row r="1" spans="1:6" ht="13">
      <c r="A1" s="22" t="s">
        <v>7</v>
      </c>
    </row>
    <row r="2" spans="1:6" ht="13">
      <c r="A2" s="22" t="s">
        <v>164</v>
      </c>
    </row>
    <row r="4" spans="1:6" s="3" customFormat="1" ht="14">
      <c r="A4" s="26" t="s">
        <v>0</v>
      </c>
      <c r="D4" s="3" t="s">
        <v>2</v>
      </c>
    </row>
    <row r="5" spans="1:6" s="3" customFormat="1" ht="14">
      <c r="A5" s="62" t="s">
        <v>1</v>
      </c>
      <c r="B5" s="6" t="s">
        <v>8</v>
      </c>
      <c r="D5" s="3" t="s">
        <v>3</v>
      </c>
      <c r="E5" s="26" t="s">
        <v>6</v>
      </c>
      <c r="F5" s="26" t="s">
        <v>4</v>
      </c>
    </row>
    <row r="6" spans="1:6">
      <c r="A6" s="5">
        <v>42916</v>
      </c>
      <c r="B6" s="2" t="s">
        <v>35</v>
      </c>
      <c r="E6" s="2">
        <f>885</f>
        <v>885</v>
      </c>
    </row>
    <row r="7" spans="1:6">
      <c r="B7" s="2" t="s">
        <v>116</v>
      </c>
      <c r="E7" s="2">
        <v>62150</v>
      </c>
    </row>
    <row r="8" spans="1:6">
      <c r="B8" s="2" t="s">
        <v>163</v>
      </c>
      <c r="C8" s="2" t="s">
        <v>162</v>
      </c>
      <c r="F8" s="2">
        <f>E6+E7</f>
        <v>63035</v>
      </c>
    </row>
    <row r="10" spans="1:6">
      <c r="A10" s="5">
        <v>42916</v>
      </c>
      <c r="B10" s="2" t="s">
        <v>162</v>
      </c>
      <c r="E10" s="2">
        <f>SUM(F11:F18)</f>
        <v>31180</v>
      </c>
    </row>
    <row r="11" spans="1:6">
      <c r="C11" s="1" t="s">
        <v>117</v>
      </c>
      <c r="F11" s="2">
        <v>430</v>
      </c>
    </row>
    <row r="12" spans="1:6">
      <c r="C12" s="1" t="s">
        <v>24</v>
      </c>
      <c r="F12" s="2">
        <v>5000</v>
      </c>
    </row>
    <row r="13" spans="1:6">
      <c r="C13" s="1" t="s">
        <v>98</v>
      </c>
      <c r="F13" s="2">
        <v>2000</v>
      </c>
    </row>
    <row r="14" spans="1:6">
      <c r="C14" s="1" t="s">
        <v>25</v>
      </c>
      <c r="F14" s="2">
        <v>15500</v>
      </c>
    </row>
    <row r="15" spans="1:6">
      <c r="C15" s="1" t="s">
        <v>72</v>
      </c>
      <c r="F15" s="2">
        <v>2000</v>
      </c>
    </row>
    <row r="16" spans="1:6">
      <c r="C16" s="1" t="s">
        <v>26</v>
      </c>
      <c r="F16" s="2">
        <v>3000</v>
      </c>
    </row>
    <row r="17" spans="3:6">
      <c r="C17" s="1" t="s">
        <v>71</v>
      </c>
      <c r="F17" s="2">
        <v>1250</v>
      </c>
    </row>
    <row r="18" spans="3:6">
      <c r="C18" s="1" t="s">
        <v>33</v>
      </c>
      <c r="F18" s="2">
        <v>2000</v>
      </c>
    </row>
    <row r="35" spans="1:3">
      <c r="A35" s="5"/>
    </row>
    <row r="36" spans="1:3">
      <c r="B36" s="1"/>
      <c r="C36" s="1"/>
    </row>
    <row r="38" spans="1:3">
      <c r="A38" s="5"/>
      <c r="B38" s="1"/>
      <c r="C38" s="1"/>
    </row>
    <row r="39" spans="1:3"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  <row r="49" spans="1:6">
      <c r="B49" s="1"/>
      <c r="C49" s="1"/>
    </row>
    <row r="50" spans="1:6">
      <c r="B50" s="1"/>
      <c r="C50" s="1"/>
    </row>
    <row r="51" spans="1:6">
      <c r="B51" s="1"/>
      <c r="C51" s="1"/>
      <c r="F51" s="24"/>
    </row>
    <row r="53" spans="1:6">
      <c r="A53" s="5"/>
      <c r="B53" s="1"/>
      <c r="C53" s="1"/>
    </row>
    <row r="54" spans="1:6">
      <c r="B54" s="1"/>
      <c r="C54" s="1"/>
    </row>
    <row r="56" spans="1:6">
      <c r="A56" s="5"/>
      <c r="B56" s="1"/>
      <c r="C56" s="1"/>
    </row>
  </sheetData>
  <pageMargins left="0.7" right="0.7" top="0.75" bottom="0.75" header="0.3" footer="0.3"/>
  <pageSetup paperSize="5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31" workbookViewId="0">
      <selection activeCell="E47" sqref="E47"/>
    </sheetView>
  </sheetViews>
  <sheetFormatPr defaultColWidth="9.1796875" defaultRowHeight="12.5"/>
  <cols>
    <col min="1" max="1" width="4.1796875" style="11" customWidth="1"/>
    <col min="2" max="4" width="9.1796875" style="11"/>
    <col min="5" max="5" width="12.26953125" style="11" customWidth="1"/>
    <col min="6" max="8" width="12.7265625" style="11" customWidth="1"/>
    <col min="9" max="16384" width="9.1796875" style="11"/>
  </cols>
  <sheetData>
    <row r="1" spans="1:10" ht="13">
      <c r="A1" s="14" t="str">
        <f>'Income statement'!A1</f>
        <v xml:space="preserve">Lay's Lush Landscape Sales &amp; Service, Inc. </v>
      </c>
    </row>
    <row r="2" spans="1:10" ht="13">
      <c r="A2" s="14" t="s">
        <v>47</v>
      </c>
    </row>
    <row r="3" spans="1:10" ht="13">
      <c r="A3" s="17" t="s">
        <v>133</v>
      </c>
    </row>
    <row r="6" spans="1:10" ht="13">
      <c r="A6" s="14" t="s">
        <v>48</v>
      </c>
    </row>
    <row r="8" spans="1:10" ht="13">
      <c r="A8" s="14" t="s">
        <v>49</v>
      </c>
    </row>
    <row r="9" spans="1:10">
      <c r="B9" s="1" t="s">
        <v>5</v>
      </c>
      <c r="G9" s="13">
        <v>140335</v>
      </c>
      <c r="J9" s="1"/>
    </row>
    <row r="10" spans="1:10">
      <c r="B10" s="1" t="s">
        <v>69</v>
      </c>
      <c r="G10" s="13">
        <v>5500</v>
      </c>
      <c r="J10" s="1"/>
    </row>
    <row r="11" spans="1:10">
      <c r="B11" s="1" t="s">
        <v>73</v>
      </c>
      <c r="G11" s="13">
        <v>1000</v>
      </c>
      <c r="J11" s="1"/>
    </row>
    <row r="12" spans="1:10">
      <c r="B12" s="1" t="s">
        <v>66</v>
      </c>
      <c r="G12" s="13">
        <v>3000</v>
      </c>
      <c r="J12" s="1"/>
    </row>
    <row r="13" spans="1:10">
      <c r="B13" s="1" t="s">
        <v>83</v>
      </c>
      <c r="G13" s="32">
        <v>570</v>
      </c>
      <c r="J13" s="1"/>
    </row>
    <row r="14" spans="1:10" ht="13">
      <c r="B14" s="14" t="s">
        <v>50</v>
      </c>
      <c r="H14" s="22">
        <f>SUM(G9:G13)</f>
        <v>150405</v>
      </c>
    </row>
    <row r="15" spans="1:10" ht="13">
      <c r="H15" s="14"/>
    </row>
    <row r="16" spans="1:10" ht="13">
      <c r="A16" s="14" t="s">
        <v>51</v>
      </c>
      <c r="H16" s="14"/>
    </row>
    <row r="17" spans="1:9" ht="13">
      <c r="B17" s="11" t="s">
        <v>63</v>
      </c>
      <c r="F17" s="2">
        <v>16000</v>
      </c>
      <c r="G17" s="2"/>
      <c r="H17" s="22"/>
    </row>
    <row r="18" spans="1:9" ht="13">
      <c r="B18" s="11" t="s">
        <v>125</v>
      </c>
      <c r="F18" s="28">
        <v>-2000</v>
      </c>
      <c r="G18" s="2">
        <f>F17+F18</f>
        <v>14000</v>
      </c>
      <c r="H18" s="22"/>
    </row>
    <row r="19" spans="1:9" ht="13">
      <c r="B19" s="11" t="s">
        <v>82</v>
      </c>
      <c r="F19" s="2">
        <v>10000</v>
      </c>
      <c r="G19" s="2"/>
      <c r="H19" s="22"/>
    </row>
    <row r="20" spans="1:9" ht="13">
      <c r="B20" s="11" t="s">
        <v>126</v>
      </c>
      <c r="F20" s="28">
        <v>-1250</v>
      </c>
      <c r="G20" s="28">
        <f>F19+F20</f>
        <v>8750</v>
      </c>
      <c r="H20" s="22"/>
    </row>
    <row r="21" spans="1:9" ht="13">
      <c r="B21" s="14" t="s">
        <v>52</v>
      </c>
      <c r="F21" s="2"/>
      <c r="G21" s="2"/>
      <c r="H21" s="33">
        <f>SUM(G17:G20)</f>
        <v>22750</v>
      </c>
    </row>
    <row r="22" spans="1:9" ht="13.5" thickBot="1">
      <c r="A22" s="14" t="s">
        <v>53</v>
      </c>
      <c r="F22" s="2"/>
      <c r="G22" s="2"/>
      <c r="H22" s="31">
        <f>SUM(H14:H21)</f>
        <v>173155</v>
      </c>
    </row>
    <row r="23" spans="1:9" ht="13" thickTop="1"/>
    <row r="25" spans="1:9" ht="13">
      <c r="A25" s="14" t="s">
        <v>54</v>
      </c>
    </row>
    <row r="27" spans="1:9" ht="13">
      <c r="A27" s="14" t="s">
        <v>55</v>
      </c>
    </row>
    <row r="28" spans="1:9">
      <c r="B28" s="1" t="s">
        <v>14</v>
      </c>
      <c r="G28" s="2">
        <v>1800</v>
      </c>
      <c r="H28" s="2"/>
      <c r="I28" s="2"/>
    </row>
    <row r="29" spans="1:9">
      <c r="B29" s="1" t="s">
        <v>127</v>
      </c>
      <c r="G29" s="2">
        <v>8000</v>
      </c>
      <c r="H29" s="2"/>
      <c r="I29" s="2"/>
    </row>
    <row r="30" spans="1:9">
      <c r="B30" s="1" t="s">
        <v>107</v>
      </c>
      <c r="G30" s="2">
        <v>7500</v>
      </c>
      <c r="H30" s="2"/>
      <c r="I30" s="2"/>
    </row>
    <row r="31" spans="1:9">
      <c r="B31" s="1" t="s">
        <v>102</v>
      </c>
      <c r="G31" s="28">
        <v>60000</v>
      </c>
      <c r="H31" s="2"/>
      <c r="I31" s="2"/>
    </row>
    <row r="32" spans="1:9" ht="13">
      <c r="B32" s="14" t="s">
        <v>57</v>
      </c>
      <c r="G32" s="2"/>
      <c r="H32" s="22">
        <f>SUM(G28:G31)</f>
        <v>77300</v>
      </c>
      <c r="I32" s="2"/>
    </row>
    <row r="33" spans="1:9" ht="13">
      <c r="G33" s="2"/>
      <c r="H33" s="22"/>
      <c r="I33" s="2"/>
    </row>
    <row r="34" spans="1:9" ht="13">
      <c r="A34" s="14" t="s">
        <v>59</v>
      </c>
      <c r="G34" s="2"/>
      <c r="H34" s="22"/>
      <c r="I34" s="2"/>
    </row>
    <row r="35" spans="1:9" ht="13">
      <c r="A35" s="14"/>
      <c r="B35" s="11" t="s">
        <v>56</v>
      </c>
      <c r="G35" s="2"/>
      <c r="H35" s="33">
        <f>46000-8000</f>
        <v>38000</v>
      </c>
      <c r="I35" s="2"/>
    </row>
    <row r="36" spans="1:9" ht="13">
      <c r="A36" s="14" t="s">
        <v>60</v>
      </c>
      <c r="G36" s="2"/>
      <c r="H36" s="22">
        <f>H32+H35</f>
        <v>115300</v>
      </c>
      <c r="I36" s="2"/>
    </row>
    <row r="37" spans="1:9">
      <c r="G37" s="2"/>
      <c r="H37" s="2"/>
      <c r="I37" s="2"/>
    </row>
    <row r="38" spans="1:9" ht="13">
      <c r="A38" s="14" t="s">
        <v>132</v>
      </c>
      <c r="G38" s="2"/>
      <c r="H38" s="2"/>
      <c r="I38" s="2"/>
    </row>
    <row r="39" spans="1:9">
      <c r="B39" s="11" t="s">
        <v>128</v>
      </c>
      <c r="G39" s="24">
        <v>26000</v>
      </c>
      <c r="I39" s="2"/>
    </row>
    <row r="40" spans="1:9" ht="13">
      <c r="B40" s="11" t="s">
        <v>129</v>
      </c>
      <c r="G40" s="28">
        <f>'Income statement'!H24</f>
        <v>31855</v>
      </c>
      <c r="H40" s="30"/>
      <c r="I40" s="2"/>
    </row>
    <row r="41" spans="1:9" ht="13">
      <c r="B41" s="14" t="s">
        <v>130</v>
      </c>
      <c r="G41" s="2"/>
      <c r="H41" s="30">
        <f>G39+G40</f>
        <v>57855</v>
      </c>
      <c r="I41" s="2"/>
    </row>
    <row r="42" spans="1:9" ht="13.5" thickBot="1">
      <c r="A42" s="14" t="s">
        <v>58</v>
      </c>
      <c r="G42" s="2"/>
      <c r="H42" s="31">
        <f>H41+H36</f>
        <v>173155</v>
      </c>
      <c r="I42" s="2"/>
    </row>
    <row r="43" spans="1:9" ht="13" thickTop="1">
      <c r="G43" s="2"/>
      <c r="H43" s="2"/>
      <c r="I43" s="2"/>
    </row>
    <row r="44" spans="1:9">
      <c r="G44" s="2"/>
      <c r="H44" s="2"/>
      <c r="I44" s="2"/>
    </row>
    <row r="45" spans="1:9">
      <c r="G45" s="2"/>
      <c r="H45" s="2"/>
      <c r="I45" s="2"/>
    </row>
    <row r="46" spans="1:9">
      <c r="G46" s="2"/>
      <c r="H46" s="2"/>
      <c r="I46" s="2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1"/>
  <sheetViews>
    <sheetView workbookViewId="0">
      <pane xSplit="1" ySplit="3" topLeftCell="B23" activePane="bottomRight" state="frozen"/>
      <selection pane="topRight" activeCell="B1" sqref="B1"/>
      <selection pane="bottomLeft" activeCell="A4" sqref="A4"/>
      <selection pane="bottomRight" activeCell="E36" sqref="E36"/>
    </sheetView>
  </sheetViews>
  <sheetFormatPr defaultColWidth="9.1796875" defaultRowHeight="12.5"/>
  <cols>
    <col min="1" max="1" width="10.7265625" style="5" customWidth="1"/>
    <col min="2" max="5" width="11.7265625" style="2" customWidth="1"/>
    <col min="6" max="6" width="11.7265625" style="2" hidden="1" customWidth="1"/>
    <col min="7" max="9" width="11.7265625" style="2" customWidth="1"/>
    <col min="10" max="10" width="11.7265625" style="2" hidden="1" customWidth="1"/>
    <col min="11" max="13" width="11.7265625" style="2" customWidth="1"/>
    <col min="14" max="14" width="11.7265625" style="2" hidden="1" customWidth="1"/>
    <col min="15" max="17" width="11.7265625" style="2" customWidth="1"/>
    <col min="18" max="18" width="11.7265625" style="2" hidden="1" customWidth="1"/>
    <col min="19" max="21" width="11.7265625" style="2" customWidth="1"/>
    <col min="22" max="22" width="11.7265625" style="2" hidden="1" customWidth="1"/>
    <col min="23" max="25" width="11.7265625" style="2" customWidth="1"/>
    <col min="26" max="26" width="11.7265625" style="2" hidden="1" customWidth="1"/>
    <col min="27" max="29" width="11.7265625" style="2" customWidth="1"/>
    <col min="30" max="30" width="11.7265625" style="2" hidden="1" customWidth="1"/>
    <col min="31" max="33" width="11.7265625" style="2" customWidth="1"/>
    <col min="34" max="34" width="11.7265625" style="2" hidden="1" customWidth="1"/>
    <col min="35" max="37" width="11.7265625" style="2" customWidth="1"/>
    <col min="38" max="38" width="11.7265625" style="2" hidden="1" customWidth="1"/>
    <col min="39" max="41" width="11.7265625" style="2" customWidth="1"/>
    <col min="42" max="42" width="11.7265625" style="2" hidden="1" customWidth="1"/>
    <col min="43" max="45" width="11.7265625" style="2" customWidth="1"/>
    <col min="46" max="46" width="11.7265625" style="2" hidden="1" customWidth="1"/>
    <col min="47" max="49" width="11.7265625" style="2" customWidth="1"/>
    <col min="50" max="50" width="11.7265625" style="2" hidden="1" customWidth="1"/>
    <col min="51" max="53" width="11.7265625" style="2" customWidth="1"/>
    <col min="54" max="54" width="11.7265625" style="2" hidden="1" customWidth="1"/>
    <col min="55" max="60" width="11.7265625" style="2" customWidth="1"/>
    <col min="61" max="62" width="11.7265625" style="2" hidden="1" customWidth="1"/>
    <col min="63" max="65" width="11.7265625" style="2" customWidth="1"/>
    <col min="66" max="66" width="11.7265625" style="2" hidden="1" customWidth="1"/>
    <col min="67" max="69" width="11.7265625" style="2" customWidth="1"/>
    <col min="70" max="70" width="11.7265625" style="2" hidden="1" customWidth="1"/>
    <col min="71" max="73" width="11.7265625" style="2" customWidth="1"/>
    <col min="74" max="74" width="11.7265625" style="2" hidden="1" customWidth="1"/>
    <col min="75" max="77" width="11.7265625" style="2" customWidth="1"/>
    <col min="78" max="78" width="11.7265625" style="2" hidden="1" customWidth="1"/>
    <col min="79" max="81" width="11.7265625" style="2" customWidth="1"/>
    <col min="82" max="82" width="11.7265625" style="2" hidden="1" customWidth="1"/>
    <col min="83" max="85" width="11.7265625" style="2" customWidth="1"/>
    <col min="86" max="86" width="11.7265625" style="2" hidden="1" customWidth="1"/>
    <col min="87" max="89" width="11.7265625" style="2" customWidth="1"/>
    <col min="90" max="90" width="11.7265625" style="2" hidden="1" customWidth="1"/>
    <col min="91" max="93" width="11.7265625" style="2" customWidth="1"/>
    <col min="94" max="95" width="11.7265625" style="2" hidden="1" customWidth="1"/>
    <col min="96" max="98" width="11.7265625" style="2" customWidth="1"/>
    <col min="99" max="99" width="11.81640625" style="2" customWidth="1"/>
    <col min="100" max="100" width="11.54296875" style="2" customWidth="1"/>
    <col min="101" max="101" width="11.81640625" style="2" customWidth="1"/>
    <col min="102" max="104" width="10.7265625" style="2" customWidth="1"/>
    <col min="105" max="16384" width="9.1796875" style="2"/>
  </cols>
  <sheetData>
    <row r="1" spans="1:104" ht="13">
      <c r="A1" s="25" t="s">
        <v>108</v>
      </c>
    </row>
    <row r="2" spans="1:104" ht="25.5" customHeight="1">
      <c r="A2" s="25"/>
      <c r="C2" s="63" t="s">
        <v>5</v>
      </c>
      <c r="D2" s="63"/>
      <c r="E2" s="63"/>
      <c r="G2" s="63" t="s">
        <v>69</v>
      </c>
      <c r="H2" s="63"/>
      <c r="I2" s="63"/>
      <c r="K2" s="63" t="s">
        <v>73</v>
      </c>
      <c r="L2" s="63"/>
      <c r="M2" s="63"/>
      <c r="O2" s="63" t="s">
        <v>66</v>
      </c>
      <c r="P2" s="63"/>
      <c r="Q2" s="63"/>
      <c r="S2" s="63" t="s">
        <v>74</v>
      </c>
      <c r="T2" s="63"/>
      <c r="U2" s="63"/>
      <c r="W2" s="63" t="s">
        <v>63</v>
      </c>
      <c r="X2" s="63"/>
      <c r="Y2" s="63"/>
      <c r="AA2" s="63" t="s">
        <v>105</v>
      </c>
      <c r="AB2" s="63"/>
      <c r="AC2" s="63"/>
      <c r="AE2" s="63" t="s">
        <v>65</v>
      </c>
      <c r="AF2" s="63"/>
      <c r="AG2" s="63"/>
      <c r="AI2" s="63" t="s">
        <v>106</v>
      </c>
      <c r="AJ2" s="63"/>
      <c r="AK2" s="63"/>
      <c r="AM2" s="63" t="s">
        <v>14</v>
      </c>
      <c r="AN2" s="63"/>
      <c r="AO2" s="63"/>
      <c r="AQ2" s="63" t="s">
        <v>56</v>
      </c>
      <c r="AR2" s="63"/>
      <c r="AS2" s="63"/>
      <c r="AU2" s="63" t="s">
        <v>107</v>
      </c>
      <c r="AV2" s="63"/>
      <c r="AW2" s="63"/>
      <c r="AY2" s="63" t="s">
        <v>70</v>
      </c>
      <c r="AZ2" s="63"/>
      <c r="BA2" s="63"/>
      <c r="BC2" s="64" t="s">
        <v>64</v>
      </c>
      <c r="BD2" s="64"/>
      <c r="BE2" s="64"/>
      <c r="BF2" s="63" t="s">
        <v>68</v>
      </c>
      <c r="BG2" s="63"/>
      <c r="BH2" s="63"/>
      <c r="BK2" s="63" t="s">
        <v>67</v>
      </c>
      <c r="BL2" s="63"/>
      <c r="BM2" s="63"/>
      <c r="BO2" s="63" t="s">
        <v>75</v>
      </c>
      <c r="BP2" s="63"/>
      <c r="BQ2" s="63"/>
      <c r="BS2" s="63" t="s">
        <v>24</v>
      </c>
      <c r="BT2" s="63"/>
      <c r="BU2" s="63"/>
      <c r="BW2" s="63" t="s">
        <v>98</v>
      </c>
      <c r="BX2" s="63"/>
      <c r="BY2" s="63"/>
      <c r="CA2" s="63" t="s">
        <v>25</v>
      </c>
      <c r="CB2" s="63"/>
      <c r="CC2" s="63"/>
      <c r="CE2" s="63" t="s">
        <v>72</v>
      </c>
      <c r="CF2" s="63"/>
      <c r="CG2" s="63"/>
      <c r="CI2" s="63" t="s">
        <v>26</v>
      </c>
      <c r="CJ2" s="63"/>
      <c r="CK2" s="63"/>
      <c r="CM2" s="63" t="s">
        <v>71</v>
      </c>
      <c r="CN2" s="63"/>
      <c r="CO2" s="63"/>
      <c r="CR2" s="63" t="s">
        <v>33</v>
      </c>
      <c r="CS2" s="63"/>
      <c r="CT2" s="63"/>
      <c r="CU2" s="63" t="s">
        <v>188</v>
      </c>
      <c r="CV2" s="63"/>
      <c r="CW2" s="63"/>
      <c r="CX2" s="63" t="s">
        <v>22</v>
      </c>
      <c r="CY2" s="63"/>
      <c r="CZ2" s="63"/>
    </row>
    <row r="3" spans="1:104" ht="27">
      <c r="A3" s="27" t="s">
        <v>0</v>
      </c>
      <c r="C3" s="26" t="s">
        <v>109</v>
      </c>
      <c r="D3" s="26" t="s">
        <v>110</v>
      </c>
      <c r="E3" s="26" t="s">
        <v>42</v>
      </c>
      <c r="F3" s="22" t="s">
        <v>5</v>
      </c>
      <c r="G3" s="26" t="s">
        <v>109</v>
      </c>
      <c r="H3" s="26" t="s">
        <v>110</v>
      </c>
      <c r="I3" s="26" t="s">
        <v>42</v>
      </c>
      <c r="J3" s="22" t="s">
        <v>69</v>
      </c>
      <c r="K3" s="26" t="s">
        <v>109</v>
      </c>
      <c r="L3" s="26" t="s">
        <v>110</v>
      </c>
      <c r="M3" s="26" t="s">
        <v>42</v>
      </c>
      <c r="N3" s="22" t="s">
        <v>73</v>
      </c>
      <c r="O3" s="26" t="s">
        <v>109</v>
      </c>
      <c r="P3" s="26" t="s">
        <v>110</v>
      </c>
      <c r="Q3" s="26" t="s">
        <v>42</v>
      </c>
      <c r="R3" s="22" t="s">
        <v>66</v>
      </c>
      <c r="S3" s="26" t="s">
        <v>109</v>
      </c>
      <c r="T3" s="26" t="s">
        <v>110</v>
      </c>
      <c r="U3" s="26" t="s">
        <v>42</v>
      </c>
      <c r="V3" s="22" t="s">
        <v>74</v>
      </c>
      <c r="W3" s="26" t="s">
        <v>109</v>
      </c>
      <c r="X3" s="26" t="s">
        <v>110</v>
      </c>
      <c r="Y3" s="26" t="s">
        <v>42</v>
      </c>
      <c r="Z3" s="22" t="s">
        <v>63</v>
      </c>
      <c r="AA3" s="26" t="s">
        <v>109</v>
      </c>
      <c r="AB3" s="26" t="s">
        <v>110</v>
      </c>
      <c r="AC3" s="26" t="s">
        <v>42</v>
      </c>
      <c r="AD3" s="22" t="s">
        <v>105</v>
      </c>
      <c r="AE3" s="26" t="s">
        <v>109</v>
      </c>
      <c r="AF3" s="26" t="s">
        <v>110</v>
      </c>
      <c r="AG3" s="26" t="s">
        <v>42</v>
      </c>
      <c r="AH3" s="22" t="s">
        <v>65</v>
      </c>
      <c r="AI3" s="26" t="s">
        <v>109</v>
      </c>
      <c r="AJ3" s="26" t="s">
        <v>110</v>
      </c>
      <c r="AK3" s="26" t="s">
        <v>42</v>
      </c>
      <c r="AL3" s="22" t="s">
        <v>106</v>
      </c>
      <c r="AM3" s="26" t="s">
        <v>109</v>
      </c>
      <c r="AN3" s="26" t="s">
        <v>110</v>
      </c>
      <c r="AO3" s="26" t="s">
        <v>42</v>
      </c>
      <c r="AP3" s="22" t="s">
        <v>14</v>
      </c>
      <c r="AQ3" s="26" t="s">
        <v>109</v>
      </c>
      <c r="AR3" s="26" t="s">
        <v>110</v>
      </c>
      <c r="AS3" s="26" t="s">
        <v>42</v>
      </c>
      <c r="AT3" s="22" t="s">
        <v>56</v>
      </c>
      <c r="AU3" s="26" t="s">
        <v>109</v>
      </c>
      <c r="AV3" s="26" t="s">
        <v>110</v>
      </c>
      <c r="AW3" s="26" t="s">
        <v>42</v>
      </c>
      <c r="AX3" s="22" t="s">
        <v>107</v>
      </c>
      <c r="AY3" s="26" t="s">
        <v>109</v>
      </c>
      <c r="AZ3" s="26" t="s">
        <v>110</v>
      </c>
      <c r="BA3" s="26" t="s">
        <v>42</v>
      </c>
      <c r="BB3" s="22" t="s">
        <v>70</v>
      </c>
      <c r="BC3" s="26" t="s">
        <v>109</v>
      </c>
      <c r="BD3" s="26" t="s">
        <v>110</v>
      </c>
      <c r="BE3" s="26" t="s">
        <v>42</v>
      </c>
      <c r="BF3" s="26" t="s">
        <v>109</v>
      </c>
      <c r="BG3" s="26" t="s">
        <v>110</v>
      </c>
      <c r="BH3" s="26" t="s">
        <v>42</v>
      </c>
      <c r="BI3" s="22" t="s">
        <v>68</v>
      </c>
      <c r="BJ3" s="23" t="s">
        <v>64</v>
      </c>
      <c r="BK3" s="26" t="s">
        <v>109</v>
      </c>
      <c r="BL3" s="26" t="s">
        <v>110</v>
      </c>
      <c r="BM3" s="26" t="s">
        <v>42</v>
      </c>
      <c r="BN3" s="22" t="s">
        <v>67</v>
      </c>
      <c r="BO3" s="26" t="s">
        <v>109</v>
      </c>
      <c r="BP3" s="26" t="s">
        <v>110</v>
      </c>
      <c r="BQ3" s="26" t="s">
        <v>42</v>
      </c>
      <c r="BR3" s="22" t="s">
        <v>75</v>
      </c>
      <c r="BS3" s="26" t="s">
        <v>109</v>
      </c>
      <c r="BT3" s="26" t="s">
        <v>110</v>
      </c>
      <c r="BU3" s="26" t="s">
        <v>42</v>
      </c>
      <c r="BV3" s="22" t="s">
        <v>24</v>
      </c>
      <c r="BW3" s="26" t="s">
        <v>109</v>
      </c>
      <c r="BX3" s="26" t="s">
        <v>110</v>
      </c>
      <c r="BY3" s="26" t="s">
        <v>42</v>
      </c>
      <c r="BZ3" s="22" t="s">
        <v>98</v>
      </c>
      <c r="CA3" s="26" t="s">
        <v>109</v>
      </c>
      <c r="CB3" s="26" t="s">
        <v>110</v>
      </c>
      <c r="CC3" s="26" t="s">
        <v>42</v>
      </c>
      <c r="CD3" s="22" t="s">
        <v>25</v>
      </c>
      <c r="CE3" s="26" t="s">
        <v>109</v>
      </c>
      <c r="CF3" s="26" t="s">
        <v>110</v>
      </c>
      <c r="CG3" s="26" t="s">
        <v>42</v>
      </c>
      <c r="CH3" s="22" t="s">
        <v>72</v>
      </c>
      <c r="CI3" s="26" t="s">
        <v>109</v>
      </c>
      <c r="CJ3" s="26" t="s">
        <v>110</v>
      </c>
      <c r="CK3" s="26" t="s">
        <v>42</v>
      </c>
      <c r="CL3" s="22" t="s">
        <v>26</v>
      </c>
      <c r="CM3" s="26" t="s">
        <v>109</v>
      </c>
      <c r="CN3" s="26" t="s">
        <v>110</v>
      </c>
      <c r="CO3" s="26" t="s">
        <v>42</v>
      </c>
      <c r="CP3" s="22" t="s">
        <v>71</v>
      </c>
      <c r="CQ3" s="22" t="s">
        <v>33</v>
      </c>
      <c r="CR3" s="26" t="s">
        <v>109</v>
      </c>
      <c r="CS3" s="26" t="s">
        <v>110</v>
      </c>
      <c r="CT3" s="26" t="s">
        <v>42</v>
      </c>
      <c r="CU3" s="26" t="s">
        <v>109</v>
      </c>
      <c r="CV3" s="26" t="s">
        <v>110</v>
      </c>
      <c r="CW3" s="26" t="s">
        <v>42</v>
      </c>
      <c r="CX3" s="26" t="s">
        <v>109</v>
      </c>
      <c r="CY3" s="26" t="s">
        <v>110</v>
      </c>
      <c r="CZ3" s="26" t="s">
        <v>42</v>
      </c>
    </row>
    <row r="4" spans="1:104" ht="13.5" thickBot="1">
      <c r="A4" s="5">
        <v>42370</v>
      </c>
      <c r="C4" s="2">
        <v>10000</v>
      </c>
      <c r="E4" s="2">
        <f>C4-D4</f>
        <v>10000</v>
      </c>
      <c r="F4" s="2">
        <v>10000</v>
      </c>
      <c r="W4" s="2">
        <v>16000</v>
      </c>
      <c r="Y4" s="29">
        <f>W4-X4</f>
        <v>16000</v>
      </c>
      <c r="Z4" s="2">
        <v>16000</v>
      </c>
      <c r="BD4" s="2">
        <v>26000</v>
      </c>
      <c r="BE4" s="29">
        <f>BD4-BC4</f>
        <v>26000</v>
      </c>
      <c r="BJ4" s="2">
        <v>26000</v>
      </c>
    </row>
    <row r="5" spans="1:104" ht="13" thickTop="1">
      <c r="A5" s="5">
        <v>42400</v>
      </c>
      <c r="C5" s="2">
        <v>50000</v>
      </c>
      <c r="E5" s="2">
        <f>E4+C5-D5</f>
        <v>60000</v>
      </c>
      <c r="F5" s="2">
        <v>50000</v>
      </c>
      <c r="AR5" s="2">
        <v>50000</v>
      </c>
      <c r="AS5" s="2">
        <f>AR5-AQ5</f>
        <v>50000</v>
      </c>
      <c r="AT5" s="2">
        <v>50000</v>
      </c>
    </row>
    <row r="6" spans="1:104">
      <c r="A6" s="5">
        <v>42400</v>
      </c>
      <c r="D6" s="2">
        <v>500</v>
      </c>
      <c r="E6" s="2">
        <f t="shared" ref="E6:E32" si="0">E5+C6-D6</f>
        <v>59500</v>
      </c>
      <c r="F6" s="2">
        <v>-500</v>
      </c>
      <c r="CI6" s="2">
        <v>500</v>
      </c>
      <c r="CK6" s="2">
        <f>CI6-CJ6</f>
        <v>500</v>
      </c>
      <c r="CL6" s="2">
        <v>500</v>
      </c>
    </row>
    <row r="7" spans="1:104" ht="13.5" thickBot="1">
      <c r="A7" s="5">
        <v>42401</v>
      </c>
      <c r="D7" s="2">
        <v>10000</v>
      </c>
      <c r="E7" s="2">
        <f t="shared" si="0"/>
        <v>49500</v>
      </c>
      <c r="F7" s="2">
        <v>-10000</v>
      </c>
      <c r="AE7" s="2">
        <v>10000</v>
      </c>
      <c r="AG7" s="29">
        <f>AE7-AF7</f>
        <v>10000</v>
      </c>
      <c r="AH7" s="2">
        <v>10000</v>
      </c>
    </row>
    <row r="8" spans="1:104" ht="13" thickTop="1">
      <c r="A8" s="5">
        <v>42415</v>
      </c>
      <c r="S8" s="2">
        <v>200</v>
      </c>
      <c r="U8" s="2">
        <f>S8-T8</f>
        <v>200</v>
      </c>
      <c r="V8" s="2">
        <v>200</v>
      </c>
      <c r="AN8" s="2">
        <v>200</v>
      </c>
      <c r="AO8" s="2">
        <f>AN8-AM8</f>
        <v>200</v>
      </c>
      <c r="AP8" s="2">
        <v>200</v>
      </c>
    </row>
    <row r="9" spans="1:104">
      <c r="A9" s="5">
        <v>42401</v>
      </c>
      <c r="D9" s="2">
        <v>500</v>
      </c>
      <c r="E9" s="2">
        <f>E7+C9-D9</f>
        <v>49000</v>
      </c>
      <c r="F9" s="2">
        <v>-500</v>
      </c>
      <c r="CI9" s="2">
        <v>500</v>
      </c>
      <c r="CK9" s="2">
        <f>CK6+CI9-CJ9</f>
        <v>1000</v>
      </c>
      <c r="CL9" s="2">
        <v>500</v>
      </c>
    </row>
    <row r="10" spans="1:104">
      <c r="A10" s="5">
        <v>42430</v>
      </c>
      <c r="D10" s="2">
        <v>5000</v>
      </c>
      <c r="E10" s="2">
        <f t="shared" si="0"/>
        <v>44000</v>
      </c>
      <c r="F10" s="2">
        <v>-5000</v>
      </c>
      <c r="O10" s="2">
        <v>5000</v>
      </c>
      <c r="Q10" s="2">
        <f>O10-P10</f>
        <v>5000</v>
      </c>
      <c r="R10" s="2">
        <v>5000</v>
      </c>
    </row>
    <row r="11" spans="1:104">
      <c r="A11" s="5">
        <v>42430</v>
      </c>
      <c r="S11" s="2">
        <v>800</v>
      </c>
      <c r="U11" s="2">
        <f>U8+S11-T11</f>
        <v>1000</v>
      </c>
      <c r="V11" s="2">
        <f>800</f>
        <v>800</v>
      </c>
      <c r="AN11" s="2">
        <v>800</v>
      </c>
      <c r="AO11" s="2">
        <f>AO8+AN11-AM11</f>
        <v>1000</v>
      </c>
      <c r="AP11" s="2">
        <v>800</v>
      </c>
    </row>
    <row r="12" spans="1:104">
      <c r="A12" s="5">
        <v>42430</v>
      </c>
      <c r="D12" s="2">
        <v>200</v>
      </c>
      <c r="E12" s="2">
        <f>E10+C12-D12</f>
        <v>43800</v>
      </c>
      <c r="F12" s="2">
        <v>-200</v>
      </c>
      <c r="AM12" s="2">
        <v>200</v>
      </c>
      <c r="AO12" s="2">
        <f>AO11+AN12-AM12</f>
        <v>800</v>
      </c>
      <c r="AP12" s="2">
        <v>-200</v>
      </c>
    </row>
    <row r="13" spans="1:104">
      <c r="A13" s="5">
        <v>42444</v>
      </c>
      <c r="C13" s="2">
        <v>300</v>
      </c>
      <c r="E13" s="2">
        <f t="shared" si="0"/>
        <v>44100</v>
      </c>
      <c r="F13" s="2">
        <v>300</v>
      </c>
      <c r="T13" s="2">
        <v>160</v>
      </c>
      <c r="U13" s="2">
        <f>U11+S13-T13</f>
        <v>840</v>
      </c>
      <c r="V13" s="2">
        <v>-160</v>
      </c>
      <c r="BL13" s="2">
        <v>300</v>
      </c>
      <c r="BM13" s="2">
        <f>BL13-BK13</f>
        <v>300</v>
      </c>
      <c r="BN13" s="2">
        <v>300</v>
      </c>
      <c r="BO13" s="2">
        <v>160</v>
      </c>
      <c r="BQ13" s="2">
        <f>BO13-BP13</f>
        <v>160</v>
      </c>
      <c r="BR13" s="2">
        <v>160</v>
      </c>
    </row>
    <row r="14" spans="1:104">
      <c r="A14" s="5">
        <v>42444</v>
      </c>
      <c r="C14" s="2">
        <v>500</v>
      </c>
      <c r="E14" s="2">
        <f t="shared" si="0"/>
        <v>44600</v>
      </c>
      <c r="F14" s="2">
        <v>500</v>
      </c>
      <c r="BG14" s="2">
        <v>500</v>
      </c>
      <c r="BH14" s="2">
        <f>BG14-BF14</f>
        <v>500</v>
      </c>
      <c r="BI14" s="2">
        <v>500</v>
      </c>
    </row>
    <row r="15" spans="1:104">
      <c r="A15" s="5">
        <v>42444</v>
      </c>
      <c r="C15" s="1"/>
      <c r="F15" s="1"/>
      <c r="G15" s="2">
        <v>750</v>
      </c>
      <c r="H15" s="1"/>
      <c r="I15" s="2">
        <f>G15-H15</f>
        <v>750</v>
      </c>
      <c r="J15" s="2">
        <v>750</v>
      </c>
      <c r="S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X15" s="1"/>
      <c r="AY15" s="1"/>
      <c r="AZ15" s="1"/>
      <c r="BA15" s="1"/>
      <c r="BG15" s="2">
        <v>750</v>
      </c>
      <c r="BH15" s="2">
        <f>BH14+BG15-BF15</f>
        <v>1250</v>
      </c>
      <c r="BI15" s="2">
        <v>750</v>
      </c>
      <c r="BL15" s="1"/>
      <c r="BN15" s="1"/>
      <c r="BO15" s="1"/>
      <c r="BP15" s="1"/>
      <c r="BQ15" s="1"/>
      <c r="BR15" s="1"/>
      <c r="BS15" s="1"/>
      <c r="BT15" s="1"/>
      <c r="BU15" s="1"/>
    </row>
    <row r="16" spans="1:104">
      <c r="A16" s="5">
        <v>42461</v>
      </c>
      <c r="C16" s="2">
        <v>500</v>
      </c>
      <c r="E16" s="2">
        <f>E14+C16-D16</f>
        <v>45100</v>
      </c>
      <c r="F16" s="2">
        <v>500</v>
      </c>
      <c r="H16" s="2">
        <v>500</v>
      </c>
      <c r="I16" s="2">
        <f>I15+G16-H16</f>
        <v>250</v>
      </c>
      <c r="J16" s="2">
        <v>-500</v>
      </c>
    </row>
    <row r="17" spans="1:98">
      <c r="A17" s="5">
        <v>42474</v>
      </c>
      <c r="C17" s="2">
        <v>250</v>
      </c>
      <c r="E17" s="2">
        <f t="shared" si="0"/>
        <v>45350</v>
      </c>
      <c r="F17" s="2">
        <v>250</v>
      </c>
      <c r="H17" s="2">
        <v>250</v>
      </c>
      <c r="I17" s="2">
        <f>I16+G17-H17</f>
        <v>0</v>
      </c>
      <c r="J17" s="2">
        <v>-250</v>
      </c>
    </row>
    <row r="18" spans="1:98">
      <c r="A18" s="5">
        <v>42475</v>
      </c>
      <c r="C18" s="2">
        <v>375</v>
      </c>
      <c r="E18" s="2">
        <f t="shared" si="0"/>
        <v>45725</v>
      </c>
      <c r="F18" s="2">
        <v>375</v>
      </c>
      <c r="T18" s="2">
        <v>200</v>
      </c>
      <c r="U18" s="2">
        <f>U13+S18-T18</f>
        <v>640</v>
      </c>
      <c r="V18" s="2">
        <v>-200</v>
      </c>
      <c r="BL18" s="2">
        <v>375</v>
      </c>
      <c r="BM18" s="2">
        <f>BM13+BL18-BK18</f>
        <v>675</v>
      </c>
      <c r="BN18" s="2">
        <v>375</v>
      </c>
      <c r="BO18" s="2">
        <v>200</v>
      </c>
      <c r="BQ18" s="2">
        <f>BQ13+BO18-BP18</f>
        <v>360</v>
      </c>
      <c r="BR18" s="2">
        <v>200</v>
      </c>
    </row>
    <row r="19" spans="1:98">
      <c r="A19" s="5">
        <v>42475</v>
      </c>
      <c r="C19" s="2">
        <v>90</v>
      </c>
      <c r="E19" s="2">
        <f t="shared" si="0"/>
        <v>45815</v>
      </c>
      <c r="F19" s="2">
        <v>90</v>
      </c>
      <c r="T19" s="2">
        <v>30</v>
      </c>
      <c r="U19" s="2">
        <f>U18+S19-T19</f>
        <v>610</v>
      </c>
      <c r="V19" s="2">
        <v>-30</v>
      </c>
      <c r="BL19" s="2">
        <v>90</v>
      </c>
      <c r="BM19" s="2">
        <f>BM18+BL19-BK19</f>
        <v>765</v>
      </c>
      <c r="BN19" s="2">
        <v>90</v>
      </c>
      <c r="BO19" s="2">
        <v>30</v>
      </c>
      <c r="BQ19" s="2">
        <f>BQ18+BO19-BP19</f>
        <v>390</v>
      </c>
      <c r="BR19" s="2">
        <v>30</v>
      </c>
    </row>
    <row r="20" spans="1:98">
      <c r="A20" s="5">
        <v>42475</v>
      </c>
      <c r="D20" s="2">
        <v>5000</v>
      </c>
      <c r="E20" s="2">
        <f t="shared" si="0"/>
        <v>40815</v>
      </c>
      <c r="F20" s="2">
        <v>-5000</v>
      </c>
      <c r="S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N20" s="1"/>
      <c r="AP20" s="1"/>
      <c r="AQ20" s="1"/>
      <c r="AR20" s="1"/>
      <c r="AS20" s="1"/>
      <c r="BS20" s="2">
        <v>5000</v>
      </c>
      <c r="BU20" s="2">
        <f>BS20-BT20</f>
        <v>5000</v>
      </c>
      <c r="BV20" s="2">
        <v>5000</v>
      </c>
    </row>
    <row r="21" spans="1:98">
      <c r="A21" s="5">
        <v>42491</v>
      </c>
      <c r="C21" s="2">
        <v>100000</v>
      </c>
      <c r="E21" s="2">
        <f t="shared" si="0"/>
        <v>140815</v>
      </c>
      <c r="F21" s="2">
        <v>100000</v>
      </c>
      <c r="S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X21" s="1"/>
      <c r="AY21" s="1"/>
      <c r="AZ21" s="2">
        <v>100000</v>
      </c>
      <c r="BA21" s="1">
        <f>AZ21-AY21</f>
        <v>100000</v>
      </c>
      <c r="BB21" s="2">
        <v>100000</v>
      </c>
      <c r="BL21" s="1"/>
      <c r="BN21" s="1"/>
      <c r="BO21" s="1"/>
      <c r="BP21" s="1"/>
      <c r="BQ21" s="1"/>
      <c r="BR21" s="1"/>
      <c r="BS21" s="1"/>
      <c r="BT21" s="1"/>
      <c r="BU21" s="1"/>
    </row>
    <row r="22" spans="1:98">
      <c r="A22" s="5">
        <v>42521</v>
      </c>
      <c r="C22" s="2">
        <v>5500</v>
      </c>
      <c r="E22" s="2">
        <f t="shared" si="0"/>
        <v>146315</v>
      </c>
      <c r="F22" s="2">
        <v>5500</v>
      </c>
      <c r="BG22" s="2">
        <v>5500</v>
      </c>
      <c r="BH22" s="2">
        <f>BH15+BG22-BF22</f>
        <v>6750</v>
      </c>
      <c r="BI22" s="2">
        <v>5500</v>
      </c>
    </row>
    <row r="23" spans="1:98">
      <c r="A23" s="5">
        <v>42521</v>
      </c>
      <c r="G23" s="2">
        <v>5500</v>
      </c>
      <c r="I23" s="2">
        <f>I17+G23-H23</f>
        <v>5500</v>
      </c>
      <c r="J23" s="2">
        <v>5500</v>
      </c>
      <c r="S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N23" s="1"/>
      <c r="AP23" s="1"/>
      <c r="AQ23" s="1"/>
      <c r="AR23" s="1"/>
      <c r="AS23" s="1"/>
      <c r="BG23" s="2">
        <v>5500</v>
      </c>
      <c r="BH23" s="2">
        <f>BH22+BG23-BF23</f>
        <v>12250</v>
      </c>
      <c r="BI23" s="2">
        <v>5500</v>
      </c>
    </row>
    <row r="24" spans="1:98">
      <c r="A24" s="5">
        <v>42521</v>
      </c>
      <c r="D24" s="2">
        <v>1000</v>
      </c>
      <c r="E24" s="2">
        <f>E22+C24-D24</f>
        <v>145315</v>
      </c>
      <c r="F24" s="2">
        <v>-1000</v>
      </c>
      <c r="S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X24" s="1"/>
      <c r="AY24" s="1"/>
      <c r="AZ24" s="1"/>
      <c r="BA24" s="1"/>
      <c r="BL24" s="1"/>
      <c r="BN24" s="1"/>
      <c r="BO24" s="1"/>
      <c r="BP24" s="1"/>
      <c r="BQ24" s="1"/>
      <c r="BR24" s="1"/>
      <c r="BS24" s="1"/>
      <c r="BT24" s="1"/>
      <c r="BU24" s="1"/>
      <c r="CE24" s="2">
        <v>1000</v>
      </c>
      <c r="CG24" s="2">
        <f>CE24-CF24</f>
        <v>1000</v>
      </c>
      <c r="CH24" s="2">
        <v>1000</v>
      </c>
    </row>
    <row r="25" spans="1:98">
      <c r="A25" s="5">
        <v>42526</v>
      </c>
      <c r="D25" s="2">
        <v>8000</v>
      </c>
      <c r="E25" s="2">
        <f t="shared" si="0"/>
        <v>137315</v>
      </c>
      <c r="F25" s="2">
        <v>-8000</v>
      </c>
      <c r="CA25" s="2">
        <v>8000</v>
      </c>
      <c r="CC25" s="2">
        <f>CA25-CB25</f>
        <v>8000</v>
      </c>
      <c r="CD25" s="2">
        <v>8000</v>
      </c>
    </row>
    <row r="26" spans="1:98">
      <c r="A26" s="5">
        <v>42536</v>
      </c>
      <c r="C26" s="2">
        <v>5500</v>
      </c>
      <c r="E26" s="2">
        <f t="shared" si="0"/>
        <v>142815</v>
      </c>
      <c r="F26" s="2">
        <v>5500</v>
      </c>
      <c r="H26" s="2">
        <v>5500</v>
      </c>
      <c r="I26" s="2">
        <f>I23+G26-H26</f>
        <v>0</v>
      </c>
      <c r="J26" s="2">
        <v>-5500</v>
      </c>
    </row>
    <row r="27" spans="1:98" ht="13.5" thickBot="1">
      <c r="A27" s="5">
        <v>42536</v>
      </c>
      <c r="C27" s="2">
        <v>120</v>
      </c>
      <c r="E27" s="2">
        <f t="shared" si="0"/>
        <v>142935</v>
      </c>
      <c r="F27" s="2">
        <v>120</v>
      </c>
      <c r="T27" s="2">
        <v>40</v>
      </c>
      <c r="U27" s="29">
        <f>U19+S27-T27</f>
        <v>570</v>
      </c>
      <c r="V27" s="2">
        <v>-40</v>
      </c>
      <c r="BL27" s="2">
        <v>120</v>
      </c>
      <c r="BM27" s="2">
        <f>BM19+BL27-BK27</f>
        <v>885</v>
      </c>
      <c r="BN27" s="2">
        <v>120</v>
      </c>
      <c r="BO27" s="2">
        <v>40</v>
      </c>
      <c r="BQ27" s="2">
        <f>BQ19+BO27-BP27</f>
        <v>430</v>
      </c>
      <c r="BR27" s="2">
        <v>40</v>
      </c>
    </row>
    <row r="28" spans="1:98" ht="13" thickTop="1">
      <c r="A28" s="5">
        <v>42551</v>
      </c>
      <c r="C28" s="2">
        <v>4400</v>
      </c>
      <c r="E28" s="2">
        <f t="shared" si="0"/>
        <v>147335</v>
      </c>
      <c r="F28" s="2">
        <v>4400</v>
      </c>
      <c r="AN28" s="1"/>
      <c r="AP28" s="1"/>
      <c r="AQ28" s="1"/>
      <c r="AR28" s="1"/>
      <c r="AS28" s="1"/>
      <c r="BG28" s="2">
        <v>4400</v>
      </c>
      <c r="BH28" s="2">
        <f>BH23+BG28-BF28</f>
        <v>16650</v>
      </c>
      <c r="BI28" s="2">
        <v>4400</v>
      </c>
    </row>
    <row r="29" spans="1:98" ht="13.5" thickBot="1">
      <c r="A29" s="5">
        <v>42551</v>
      </c>
      <c r="G29" s="2">
        <v>5500</v>
      </c>
      <c r="I29" s="29">
        <f>I26+G29-H29</f>
        <v>5500</v>
      </c>
      <c r="J29" s="2">
        <v>5500</v>
      </c>
      <c r="BG29" s="2">
        <v>5500</v>
      </c>
      <c r="BH29" s="2">
        <f>BH28+BG29-BF29</f>
        <v>22150</v>
      </c>
      <c r="BI29" s="2">
        <v>5500</v>
      </c>
      <c r="CQ29" s="1"/>
    </row>
    <row r="30" spans="1:98" ht="14" thickTop="1" thickBot="1">
      <c r="A30" s="5">
        <v>42551</v>
      </c>
      <c r="B30" s="8"/>
      <c r="C30" s="8"/>
      <c r="K30" s="2">
        <v>1000</v>
      </c>
      <c r="M30" s="29">
        <f>K30-L30</f>
        <v>1000</v>
      </c>
      <c r="N30" s="2">
        <v>1000</v>
      </c>
      <c r="AN30" s="2">
        <v>1000</v>
      </c>
      <c r="AO30" s="29">
        <f>AO12+AN30-AM30</f>
        <v>1800</v>
      </c>
      <c r="AP30" s="2">
        <v>1000</v>
      </c>
      <c r="BB30" s="1"/>
      <c r="BC30" s="1"/>
      <c r="BD30" s="1"/>
      <c r="BE30" s="1"/>
      <c r="BF30" s="1"/>
      <c r="BH30" s="1"/>
      <c r="CD30" s="1"/>
      <c r="CE30" s="1"/>
      <c r="CF30" s="1"/>
      <c r="CG30" s="1"/>
    </row>
    <row r="31" spans="1:98" ht="14" thickTop="1" thickBot="1">
      <c r="A31" s="5">
        <v>42551</v>
      </c>
      <c r="B31" s="8"/>
      <c r="C31" s="8"/>
      <c r="D31" s="2">
        <v>6000</v>
      </c>
      <c r="E31" s="2">
        <f>E28+C31-D31</f>
        <v>141335</v>
      </c>
      <c r="F31" s="2">
        <v>-6000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Q31" s="2">
        <v>4000</v>
      </c>
      <c r="AS31" s="29">
        <f>AS5+AR31-AQ31</f>
        <v>46000</v>
      </c>
      <c r="AT31" s="2">
        <v>-4000</v>
      </c>
      <c r="AX31" s="1"/>
      <c r="AY31" s="1"/>
      <c r="AZ31" s="1"/>
      <c r="BA31" s="1"/>
      <c r="BN31" s="1"/>
      <c r="BO31" s="1"/>
      <c r="BP31" s="1"/>
      <c r="BQ31" s="1"/>
      <c r="BR31" s="1"/>
      <c r="BS31" s="1"/>
      <c r="BT31" s="1"/>
      <c r="BU31" s="1"/>
      <c r="CQ31" s="2">
        <v>2000</v>
      </c>
      <c r="CR31" s="2">
        <v>2000</v>
      </c>
      <c r="CT31" s="2">
        <f>CR31-CS31</f>
        <v>2000</v>
      </c>
    </row>
    <row r="32" spans="1:98" ht="14" thickTop="1" thickBot="1">
      <c r="A32" s="5">
        <v>42551</v>
      </c>
      <c r="D32" s="2">
        <v>1000</v>
      </c>
      <c r="E32" s="29">
        <f t="shared" si="0"/>
        <v>140335</v>
      </c>
      <c r="F32" s="2">
        <v>-1000</v>
      </c>
      <c r="CE32" s="2">
        <v>1000</v>
      </c>
      <c r="CG32" s="2">
        <f>CG24+CE32-CF32</f>
        <v>2000</v>
      </c>
      <c r="CH32" s="2">
        <v>1000</v>
      </c>
    </row>
    <row r="33" spans="1:104" ht="14" thickTop="1" thickBot="1">
      <c r="A33" s="5">
        <v>42551</v>
      </c>
      <c r="AB33" s="2">
        <v>2000</v>
      </c>
      <c r="AC33" s="29">
        <f>AB33-AA33</f>
        <v>2000</v>
      </c>
      <c r="AD33" s="2">
        <v>2000</v>
      </c>
      <c r="BW33" s="2">
        <v>2000</v>
      </c>
      <c r="BY33" s="2">
        <f>BW33-BX33</f>
        <v>2000</v>
      </c>
      <c r="BZ33" s="2">
        <v>2000</v>
      </c>
    </row>
    <row r="34" spans="1:104" ht="14" thickTop="1" thickBot="1">
      <c r="A34" s="5">
        <v>42551</v>
      </c>
      <c r="AJ34" s="2">
        <v>1250</v>
      </c>
      <c r="AK34" s="29">
        <f>AJ34-AI34</f>
        <v>1250</v>
      </c>
      <c r="AL34" s="2">
        <v>1250</v>
      </c>
      <c r="CM34" s="2">
        <v>1250</v>
      </c>
      <c r="CO34" s="2">
        <f>CM34-CN34</f>
        <v>1250</v>
      </c>
      <c r="CP34" s="2">
        <v>1250</v>
      </c>
    </row>
    <row r="35" spans="1:104" ht="14" thickTop="1" thickBot="1">
      <c r="A35" s="5">
        <v>42551</v>
      </c>
      <c r="AY35" s="2">
        <v>40000</v>
      </c>
      <c r="BA35" s="29">
        <f>BA21+AZ35-AY35</f>
        <v>60000</v>
      </c>
      <c r="BB35" s="2">
        <v>-40000</v>
      </c>
      <c r="BG35" s="2">
        <v>40000</v>
      </c>
      <c r="BH35" s="2">
        <f>BH29+BG35-BF35</f>
        <v>62150</v>
      </c>
      <c r="BI35" s="2">
        <v>40000</v>
      </c>
    </row>
    <row r="36" spans="1:104" ht="14" thickTop="1" thickBot="1">
      <c r="A36" s="5">
        <v>42551</v>
      </c>
      <c r="P36" s="2">
        <v>2000</v>
      </c>
      <c r="Q36" s="29">
        <f>Q10+O36-P36</f>
        <v>3000</v>
      </c>
      <c r="R36" s="2">
        <v>-2000</v>
      </c>
      <c r="CI36" s="2">
        <v>2000</v>
      </c>
      <c r="CK36" s="2">
        <f>CK9-CJ36+CI36</f>
        <v>3000</v>
      </c>
      <c r="CL36" s="2">
        <v>2000</v>
      </c>
    </row>
    <row r="37" spans="1:104" ht="14" thickTop="1" thickBot="1">
      <c r="A37" s="5">
        <v>42551</v>
      </c>
      <c r="AV37" s="2">
        <v>7500</v>
      </c>
      <c r="AW37" s="29">
        <f>AV37-AU37</f>
        <v>7500</v>
      </c>
      <c r="AX37" s="2">
        <v>7500</v>
      </c>
      <c r="CA37" s="2">
        <v>7500</v>
      </c>
      <c r="CC37" s="2">
        <f>CC25+CA37-CB37</f>
        <v>15500</v>
      </c>
      <c r="CD37" s="2">
        <v>7500</v>
      </c>
    </row>
    <row r="38" spans="1:104" ht="13" hidden="1" thickBot="1">
      <c r="F38" s="9">
        <f>SUM(F4:F37)</f>
        <v>140335</v>
      </c>
      <c r="G38" s="9"/>
      <c r="H38" s="9"/>
      <c r="I38" s="9"/>
      <c r="J38" s="9">
        <f t="shared" ref="J38:CQ38" si="1">SUM(J4:J37)</f>
        <v>5500</v>
      </c>
      <c r="K38" s="9"/>
      <c r="L38" s="9"/>
      <c r="M38" s="9"/>
      <c r="N38" s="9">
        <f t="shared" si="1"/>
        <v>1000</v>
      </c>
      <c r="O38" s="9"/>
      <c r="P38" s="9"/>
      <c r="Q38" s="9"/>
      <c r="R38" s="9">
        <f t="shared" si="1"/>
        <v>3000</v>
      </c>
      <c r="S38" s="9"/>
      <c r="T38" s="9"/>
      <c r="U38" s="9"/>
      <c r="V38" s="9">
        <f t="shared" si="1"/>
        <v>570</v>
      </c>
      <c r="W38" s="9"/>
      <c r="X38" s="9"/>
      <c r="Y38" s="9"/>
      <c r="Z38" s="9">
        <f t="shared" si="1"/>
        <v>16000</v>
      </c>
      <c r="AA38" s="9"/>
      <c r="AB38" s="9"/>
      <c r="AC38" s="9"/>
      <c r="AD38" s="9">
        <f t="shared" si="1"/>
        <v>2000</v>
      </c>
      <c r="AE38" s="9"/>
      <c r="AF38" s="9"/>
      <c r="AG38" s="9"/>
      <c r="AH38" s="9">
        <f t="shared" si="1"/>
        <v>10000</v>
      </c>
      <c r="AI38" s="9"/>
      <c r="AJ38" s="9"/>
      <c r="AK38" s="9"/>
      <c r="AL38" s="9">
        <f t="shared" si="1"/>
        <v>1250</v>
      </c>
      <c r="AM38" s="9"/>
      <c r="AN38" s="9"/>
      <c r="AO38" s="9"/>
      <c r="AP38" s="9">
        <f t="shared" si="1"/>
        <v>1800</v>
      </c>
      <c r="AQ38" s="9"/>
      <c r="AR38" s="9"/>
      <c r="AS38" s="9"/>
      <c r="AT38" s="9">
        <f t="shared" si="1"/>
        <v>46000</v>
      </c>
      <c r="AU38" s="9"/>
      <c r="AV38" s="9"/>
      <c r="AW38" s="50"/>
      <c r="AX38" s="9">
        <f t="shared" si="1"/>
        <v>7500</v>
      </c>
      <c r="AY38" s="9"/>
      <c r="AZ38" s="9"/>
      <c r="BA38" s="9"/>
      <c r="BB38" s="9">
        <f t="shared" si="1"/>
        <v>60000</v>
      </c>
      <c r="BC38" s="9"/>
      <c r="BD38" s="9"/>
      <c r="BE38" s="9"/>
      <c r="BF38" s="9"/>
      <c r="BG38" s="9"/>
      <c r="BH38" s="9"/>
      <c r="BI38" s="9">
        <f t="shared" si="1"/>
        <v>62150</v>
      </c>
      <c r="BJ38" s="9">
        <f t="shared" si="1"/>
        <v>26000</v>
      </c>
      <c r="BK38" s="9"/>
      <c r="BL38" s="9"/>
      <c r="BM38" s="9"/>
      <c r="BN38" s="9">
        <f t="shared" si="1"/>
        <v>885</v>
      </c>
      <c r="BO38" s="9"/>
      <c r="BP38" s="9"/>
      <c r="BQ38" s="9"/>
      <c r="BR38" s="9">
        <f t="shared" si="1"/>
        <v>430</v>
      </c>
      <c r="BS38" s="9"/>
      <c r="BT38" s="9"/>
      <c r="BU38" s="9"/>
      <c r="BV38" s="9">
        <f t="shared" si="1"/>
        <v>5000</v>
      </c>
      <c r="BW38" s="9"/>
      <c r="BX38" s="9"/>
      <c r="BY38" s="9"/>
      <c r="BZ38" s="9">
        <f t="shared" si="1"/>
        <v>2000</v>
      </c>
      <c r="CA38" s="9"/>
      <c r="CB38" s="9"/>
      <c r="CC38" s="9"/>
      <c r="CD38" s="9">
        <f t="shared" si="1"/>
        <v>15500</v>
      </c>
      <c r="CE38" s="9"/>
      <c r="CF38" s="9"/>
      <c r="CG38" s="9"/>
      <c r="CH38" s="9">
        <f t="shared" si="1"/>
        <v>2000</v>
      </c>
      <c r="CI38" s="9"/>
      <c r="CJ38" s="9"/>
      <c r="CK38" s="9"/>
      <c r="CL38" s="9">
        <f t="shared" si="1"/>
        <v>3000</v>
      </c>
      <c r="CM38" s="9"/>
      <c r="CN38" s="9"/>
      <c r="CO38" s="9"/>
      <c r="CP38" s="9">
        <f t="shared" si="1"/>
        <v>1250</v>
      </c>
      <c r="CQ38" s="9">
        <f t="shared" si="1"/>
        <v>2000</v>
      </c>
    </row>
    <row r="39" spans="1:104" s="5" customFormat="1" ht="14" thickTop="1" thickBot="1">
      <c r="A39" s="5">
        <v>42551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>
        <f>BH35</f>
        <v>62150</v>
      </c>
      <c r="BG39" s="2"/>
      <c r="BH39" s="61">
        <v>0</v>
      </c>
      <c r="BI39" s="2"/>
      <c r="BJ39" s="2"/>
      <c r="BK39" s="2">
        <v>885</v>
      </c>
      <c r="BL39" s="2"/>
      <c r="BM39" s="61">
        <v>0</v>
      </c>
      <c r="BN39" s="2"/>
      <c r="BO39" s="2"/>
      <c r="BP39" s="2">
        <v>430</v>
      </c>
      <c r="BQ39" s="61">
        <v>0</v>
      </c>
      <c r="BR39" s="2"/>
      <c r="BS39" s="2"/>
      <c r="BT39" s="2">
        <v>5000</v>
      </c>
      <c r="BU39" s="61">
        <v>0</v>
      </c>
      <c r="BV39" s="2"/>
      <c r="BW39" s="2"/>
      <c r="BX39" s="2">
        <v>2000</v>
      </c>
      <c r="BY39" s="61">
        <v>0</v>
      </c>
      <c r="BZ39" s="2"/>
      <c r="CA39" s="2"/>
      <c r="CB39" s="2">
        <v>15500</v>
      </c>
      <c r="CC39" s="61">
        <v>0</v>
      </c>
      <c r="CD39" s="2"/>
      <c r="CE39" s="2"/>
      <c r="CF39" s="2">
        <v>2000</v>
      </c>
      <c r="CG39" s="61">
        <v>0</v>
      </c>
      <c r="CH39" s="2"/>
      <c r="CI39" s="2"/>
      <c r="CJ39" s="2">
        <v>3000</v>
      </c>
      <c r="CK39" s="61">
        <v>0</v>
      </c>
      <c r="CL39" s="2"/>
      <c r="CM39" s="2"/>
      <c r="CN39" s="2">
        <v>1250</v>
      </c>
      <c r="CO39" s="61">
        <v>0</v>
      </c>
      <c r="CP39" s="2"/>
      <c r="CQ39" s="2"/>
      <c r="CR39" s="2"/>
      <c r="CS39" s="2">
        <v>2000</v>
      </c>
      <c r="CT39" s="61">
        <v>0</v>
      </c>
      <c r="CX39" s="2">
        <f>'closing entries'!E10</f>
        <v>31180</v>
      </c>
      <c r="CY39" s="2">
        <f>'closing entries'!F8</f>
        <v>63035</v>
      </c>
      <c r="CZ39" s="2">
        <f>CY39-CX39</f>
        <v>31855</v>
      </c>
    </row>
    <row r="40" spans="1:104" ht="14" thickTop="1" thickBot="1">
      <c r="A40" s="5">
        <v>42551</v>
      </c>
      <c r="CV40" s="2">
        <f>CX40</f>
        <v>31855</v>
      </c>
      <c r="CW40" s="29">
        <f>CV40-CU40</f>
        <v>31855</v>
      </c>
      <c r="CX40" s="2">
        <v>31855</v>
      </c>
      <c r="CZ40" s="61">
        <f>CZ39+CY40-CX40</f>
        <v>0</v>
      </c>
    </row>
    <row r="41" spans="1:104" ht="13" thickTop="1"/>
  </sheetData>
  <mergeCells count="26">
    <mergeCell ref="AU2:AW2"/>
    <mergeCell ref="C2:E2"/>
    <mergeCell ref="G2:I2"/>
    <mergeCell ref="K2:M2"/>
    <mergeCell ref="O2:Q2"/>
    <mergeCell ref="S2:U2"/>
    <mergeCell ref="W2:Y2"/>
    <mergeCell ref="AA2:AC2"/>
    <mergeCell ref="AE2:AG2"/>
    <mergeCell ref="AI2:AK2"/>
    <mergeCell ref="AM2:AO2"/>
    <mergeCell ref="AQ2:AS2"/>
    <mergeCell ref="CU2:CW2"/>
    <mergeCell ref="CX2:CZ2"/>
    <mergeCell ref="CR2:CT2"/>
    <mergeCell ref="AY2:BA2"/>
    <mergeCell ref="BF2:BH2"/>
    <mergeCell ref="BC2:BE2"/>
    <mergeCell ref="BK2:BM2"/>
    <mergeCell ref="BO2:BQ2"/>
    <mergeCell ref="BS2:BU2"/>
    <mergeCell ref="BW2:BY2"/>
    <mergeCell ref="CA2:CC2"/>
    <mergeCell ref="CE2:CG2"/>
    <mergeCell ref="CI2:CK2"/>
    <mergeCell ref="CM2:CO2"/>
  </mergeCells>
  <pageMargins left="0.7" right="0.7" top="0.75" bottom="0.75" header="0.3" footer="0.3"/>
  <pageSetup paperSize="5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12" sqref="A12"/>
    </sheetView>
  </sheetViews>
  <sheetFormatPr defaultRowHeight="14.5"/>
  <cols>
    <col min="1" max="1" width="19.1796875" style="1" customWidth="1"/>
    <col min="2" max="12" width="11.7265625" style="1" customWidth="1"/>
    <col min="13" max="15" width="11.7265625" customWidth="1"/>
  </cols>
  <sheetData>
    <row r="1" spans="1:5">
      <c r="A1" s="19" t="s">
        <v>111</v>
      </c>
    </row>
    <row r="2" spans="1:5">
      <c r="A2" s="19" t="s">
        <v>37</v>
      </c>
    </row>
    <row r="3" spans="1:5">
      <c r="A3" s="19" t="s">
        <v>112</v>
      </c>
    </row>
    <row r="5" spans="1:5">
      <c r="D5" s="1" t="s">
        <v>37</v>
      </c>
    </row>
    <row r="6" spans="1:5" ht="15">
      <c r="A6" s="19" t="s">
        <v>36</v>
      </c>
      <c r="D6" s="21" t="s">
        <v>6</v>
      </c>
      <c r="E6" s="21" t="s">
        <v>4</v>
      </c>
    </row>
    <row r="7" spans="1:5">
      <c r="A7" s="1" t="s">
        <v>5</v>
      </c>
      <c r="D7" s="2">
        <v>140335</v>
      </c>
      <c r="E7" s="2"/>
    </row>
    <row r="8" spans="1:5">
      <c r="A8" s="1" t="s">
        <v>69</v>
      </c>
      <c r="D8" s="2">
        <v>5500</v>
      </c>
      <c r="E8" s="2"/>
    </row>
    <row r="9" spans="1:5">
      <c r="A9" s="1" t="s">
        <v>73</v>
      </c>
      <c r="D9" s="2">
        <v>1000</v>
      </c>
      <c r="E9" s="2"/>
    </row>
    <row r="10" spans="1:5">
      <c r="A10" s="1" t="s">
        <v>66</v>
      </c>
      <c r="D10" s="2">
        <v>5000</v>
      </c>
      <c r="E10" s="2"/>
    </row>
    <row r="11" spans="1:5">
      <c r="A11" s="1" t="s">
        <v>83</v>
      </c>
      <c r="D11" s="2">
        <v>570</v>
      </c>
      <c r="E11" s="2"/>
    </row>
    <row r="12" spans="1:5">
      <c r="A12" s="1" t="s">
        <v>63</v>
      </c>
      <c r="D12" s="2">
        <v>16000</v>
      </c>
      <c r="E12" s="2"/>
    </row>
    <row r="13" spans="1:5">
      <c r="A13" s="1" t="s">
        <v>113</v>
      </c>
      <c r="D13" s="2"/>
      <c r="E13" s="2"/>
    </row>
    <row r="14" spans="1:5">
      <c r="A14" s="1" t="s">
        <v>82</v>
      </c>
      <c r="D14" s="2">
        <v>10000</v>
      </c>
      <c r="E14" s="2"/>
    </row>
    <row r="15" spans="1:5">
      <c r="A15" s="1" t="s">
        <v>114</v>
      </c>
      <c r="D15" s="2"/>
      <c r="E15" s="2"/>
    </row>
    <row r="16" spans="1:5">
      <c r="A16" s="1" t="s">
        <v>14</v>
      </c>
      <c r="D16" s="2"/>
      <c r="E16" s="2">
        <v>1800</v>
      </c>
    </row>
    <row r="17" spans="1:5">
      <c r="A17" s="1" t="s">
        <v>34</v>
      </c>
      <c r="D17" s="2"/>
      <c r="E17" s="2">
        <v>46000</v>
      </c>
    </row>
    <row r="18" spans="1:5">
      <c r="A18" s="1" t="s">
        <v>107</v>
      </c>
      <c r="D18" s="2"/>
      <c r="E18" s="2"/>
    </row>
    <row r="19" spans="1:5">
      <c r="A19" s="1" t="s">
        <v>102</v>
      </c>
      <c r="D19" s="2"/>
      <c r="E19" s="2">
        <v>100000</v>
      </c>
    </row>
    <row r="20" spans="1:5">
      <c r="A20" s="1" t="s">
        <v>115</v>
      </c>
      <c r="D20" s="2"/>
      <c r="E20" s="2">
        <v>26000</v>
      </c>
    </row>
    <row r="21" spans="1:5">
      <c r="A21" s="1" t="s">
        <v>116</v>
      </c>
      <c r="D21" s="2"/>
      <c r="E21" s="2">
        <v>22150</v>
      </c>
    </row>
    <row r="22" spans="1:5">
      <c r="A22" s="1" t="s">
        <v>35</v>
      </c>
      <c r="D22" s="2"/>
      <c r="E22" s="2">
        <v>885</v>
      </c>
    </row>
    <row r="23" spans="1:5">
      <c r="A23" s="1" t="s">
        <v>117</v>
      </c>
      <c r="D23" s="2">
        <v>430</v>
      </c>
      <c r="E23" s="2"/>
    </row>
    <row r="24" spans="1:5">
      <c r="A24" s="1" t="s">
        <v>24</v>
      </c>
      <c r="D24" s="2">
        <v>5000</v>
      </c>
      <c r="E24" s="2"/>
    </row>
    <row r="25" spans="1:5">
      <c r="A25" s="1" t="s">
        <v>98</v>
      </c>
      <c r="D25" s="2"/>
      <c r="E25" s="2"/>
    </row>
    <row r="26" spans="1:5">
      <c r="A26" s="1" t="s">
        <v>25</v>
      </c>
      <c r="D26" s="2">
        <v>8000</v>
      </c>
      <c r="E26" s="2"/>
    </row>
    <row r="27" spans="1:5">
      <c r="A27" s="1" t="s">
        <v>72</v>
      </c>
      <c r="D27" s="2">
        <v>2000</v>
      </c>
      <c r="E27" s="2"/>
    </row>
    <row r="28" spans="1:5">
      <c r="A28" s="1" t="s">
        <v>26</v>
      </c>
      <c r="D28" s="2">
        <v>1000</v>
      </c>
      <c r="E28" s="2"/>
    </row>
    <row r="29" spans="1:5">
      <c r="A29" s="1" t="s">
        <v>71</v>
      </c>
      <c r="D29" s="2"/>
      <c r="E29" s="2"/>
    </row>
    <row r="30" spans="1:5">
      <c r="A30" s="1" t="s">
        <v>33</v>
      </c>
      <c r="D30" s="28">
        <f>summary!AQ32</f>
        <v>2000</v>
      </c>
      <c r="E30" s="28"/>
    </row>
    <row r="31" spans="1:5" ht="15" thickBot="1">
      <c r="D31" s="9">
        <f>SUM(D7:D30)</f>
        <v>196835</v>
      </c>
      <c r="E31" s="9">
        <f>SUM(E7:E30)</f>
        <v>196835</v>
      </c>
    </row>
    <row r="32" spans="1:5" ht="15" thickTop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21" workbookViewId="0">
      <selection activeCell="H23" sqref="H23:H30"/>
    </sheetView>
  </sheetViews>
  <sheetFormatPr defaultRowHeight="14.5"/>
  <cols>
    <col min="1" max="1" width="19.1796875" style="1" customWidth="1"/>
    <col min="2" max="9" width="11.7265625" style="1" customWidth="1"/>
    <col min="10" max="13" width="11.7265625" style="1" hidden="1" customWidth="1"/>
    <col min="14" max="20" width="11.7265625" style="1" customWidth="1"/>
    <col min="21" max="23" width="11.7265625" customWidth="1"/>
  </cols>
  <sheetData>
    <row r="1" spans="1:13">
      <c r="A1" s="19" t="s">
        <v>111</v>
      </c>
    </row>
    <row r="2" spans="1:13">
      <c r="A2" s="19" t="s">
        <v>39</v>
      </c>
    </row>
    <row r="3" spans="1:13">
      <c r="A3" s="19" t="s">
        <v>112</v>
      </c>
    </row>
    <row r="5" spans="1:13">
      <c r="D5" s="1" t="s">
        <v>37</v>
      </c>
      <c r="F5" s="65" t="s">
        <v>38</v>
      </c>
      <c r="G5" s="65"/>
      <c r="H5" s="65" t="s">
        <v>39</v>
      </c>
      <c r="I5" s="65"/>
      <c r="J5" s="1" t="s">
        <v>40</v>
      </c>
      <c r="L5" s="1" t="s">
        <v>41</v>
      </c>
    </row>
    <row r="6" spans="1:13" ht="15">
      <c r="A6" s="19" t="s">
        <v>36</v>
      </c>
      <c r="D6" s="21" t="s">
        <v>6</v>
      </c>
      <c r="E6" s="21" t="s">
        <v>4</v>
      </c>
      <c r="F6" s="21" t="s">
        <v>6</v>
      </c>
      <c r="G6" s="21" t="s">
        <v>4</v>
      </c>
      <c r="H6" s="21" t="s">
        <v>6</v>
      </c>
      <c r="I6" s="21" t="s">
        <v>4</v>
      </c>
      <c r="J6" s="20" t="s">
        <v>6</v>
      </c>
      <c r="K6" s="20" t="s">
        <v>4</v>
      </c>
      <c r="L6" s="20" t="s">
        <v>6</v>
      </c>
      <c r="M6" s="20" t="s">
        <v>4</v>
      </c>
    </row>
    <row r="7" spans="1:13">
      <c r="A7" s="1" t="s">
        <v>5</v>
      </c>
      <c r="D7" s="2">
        <v>140335</v>
      </c>
      <c r="E7" s="2"/>
      <c r="F7" s="2"/>
      <c r="G7" s="2"/>
      <c r="H7" s="2">
        <f>D7+F7-E7-G7</f>
        <v>140335</v>
      </c>
      <c r="I7" s="2"/>
    </row>
    <row r="8" spans="1:13">
      <c r="A8" s="1" t="s">
        <v>69</v>
      </c>
      <c r="D8" s="2">
        <v>5500</v>
      </c>
      <c r="E8" s="2"/>
      <c r="F8" s="2"/>
      <c r="G8" s="2"/>
      <c r="H8" s="2">
        <f>D8+F8-E8-G8</f>
        <v>5500</v>
      </c>
      <c r="I8" s="2"/>
    </row>
    <row r="9" spans="1:13">
      <c r="A9" s="1" t="s">
        <v>73</v>
      </c>
      <c r="D9" s="2">
        <v>1000</v>
      </c>
      <c r="E9" s="2"/>
      <c r="F9" s="2"/>
      <c r="G9" s="2"/>
      <c r="H9" s="2">
        <f>D9+F9-E9-G9</f>
        <v>1000</v>
      </c>
      <c r="I9" s="2"/>
    </row>
    <row r="10" spans="1:13">
      <c r="A10" s="1" t="s">
        <v>66</v>
      </c>
      <c r="D10" s="2">
        <v>5000</v>
      </c>
      <c r="E10" s="2"/>
      <c r="F10" s="2"/>
      <c r="G10" s="2">
        <v>2000</v>
      </c>
      <c r="H10" s="2">
        <f>D10+F10-E10-G10</f>
        <v>3000</v>
      </c>
      <c r="I10" s="2"/>
    </row>
    <row r="11" spans="1:13">
      <c r="A11" s="1" t="s">
        <v>83</v>
      </c>
      <c r="D11" s="2">
        <v>570</v>
      </c>
      <c r="E11" s="2"/>
      <c r="F11" s="2"/>
      <c r="G11" s="2"/>
      <c r="H11" s="2">
        <f>D11+F11-E11-G11</f>
        <v>570</v>
      </c>
      <c r="I11" s="2"/>
    </row>
    <row r="12" spans="1:13">
      <c r="A12" s="1" t="s">
        <v>63</v>
      </c>
      <c r="D12" s="2">
        <v>16000</v>
      </c>
      <c r="E12" s="2"/>
      <c r="F12" s="2"/>
      <c r="G12" s="2"/>
      <c r="H12" s="2">
        <f t="shared" ref="H12:H14" si="0">D12+F12-E12-G12</f>
        <v>16000</v>
      </c>
      <c r="I12" s="2"/>
    </row>
    <row r="13" spans="1:13">
      <c r="A13" s="1" t="s">
        <v>113</v>
      </c>
      <c r="D13" s="2"/>
      <c r="E13" s="2"/>
      <c r="F13" s="2"/>
      <c r="G13" s="2">
        <v>2000</v>
      </c>
      <c r="H13" s="2"/>
      <c r="I13" s="2">
        <f>G13+E13-F13-D13</f>
        <v>2000</v>
      </c>
    </row>
    <row r="14" spans="1:13">
      <c r="A14" s="1" t="s">
        <v>82</v>
      </c>
      <c r="D14" s="2">
        <v>10000</v>
      </c>
      <c r="E14" s="2"/>
      <c r="F14" s="2"/>
      <c r="G14" s="2"/>
      <c r="H14" s="2">
        <f t="shared" si="0"/>
        <v>10000</v>
      </c>
      <c r="I14" s="2"/>
    </row>
    <row r="15" spans="1:13">
      <c r="A15" s="1" t="s">
        <v>114</v>
      </c>
      <c r="D15" s="2"/>
      <c r="E15" s="2"/>
      <c r="F15" s="2"/>
      <c r="G15" s="2">
        <v>1250</v>
      </c>
      <c r="H15" s="2"/>
      <c r="I15" s="2">
        <f>G15+E15-F15-D15</f>
        <v>1250</v>
      </c>
    </row>
    <row r="16" spans="1:13">
      <c r="A16" s="1" t="s">
        <v>14</v>
      </c>
      <c r="D16" s="2"/>
      <c r="E16" s="2">
        <v>1800</v>
      </c>
      <c r="F16" s="2"/>
      <c r="G16" s="2"/>
      <c r="H16" s="2"/>
      <c r="I16" s="2">
        <f>E16+G16-D16-F16</f>
        <v>1800</v>
      </c>
    </row>
    <row r="17" spans="1:13">
      <c r="A17" s="1" t="s">
        <v>34</v>
      </c>
      <c r="D17" s="2"/>
      <c r="E17" s="2">
        <v>46000</v>
      </c>
      <c r="F17" s="2"/>
      <c r="G17" s="2"/>
      <c r="H17" s="2"/>
      <c r="I17" s="2">
        <f t="shared" ref="I17:I22" si="1">E17+G17-D17-F17</f>
        <v>46000</v>
      </c>
    </row>
    <row r="18" spans="1:13">
      <c r="A18" s="1" t="s">
        <v>107</v>
      </c>
      <c r="D18" s="2"/>
      <c r="E18" s="2"/>
      <c r="F18" s="2"/>
      <c r="G18" s="2">
        <v>7500</v>
      </c>
      <c r="H18" s="2"/>
      <c r="I18" s="2">
        <f t="shared" si="1"/>
        <v>7500</v>
      </c>
    </row>
    <row r="19" spans="1:13">
      <c r="A19" s="1" t="s">
        <v>102</v>
      </c>
      <c r="D19" s="2"/>
      <c r="E19" s="2">
        <v>100000</v>
      </c>
      <c r="F19" s="2">
        <v>40000</v>
      </c>
      <c r="G19" s="2"/>
      <c r="H19" s="2"/>
      <c r="I19" s="2">
        <f t="shared" si="1"/>
        <v>60000</v>
      </c>
    </row>
    <row r="20" spans="1:13">
      <c r="A20" s="1" t="s">
        <v>115</v>
      </c>
      <c r="D20" s="2"/>
      <c r="E20" s="2">
        <v>26000</v>
      </c>
      <c r="F20" s="2"/>
      <c r="G20" s="2"/>
      <c r="H20" s="2"/>
      <c r="I20" s="2">
        <f t="shared" si="1"/>
        <v>26000</v>
      </c>
    </row>
    <row r="21" spans="1:13">
      <c r="A21" s="1" t="s">
        <v>116</v>
      </c>
      <c r="D21" s="2"/>
      <c r="E21" s="2">
        <v>22150</v>
      </c>
      <c r="F21" s="2"/>
      <c r="G21" s="2">
        <v>40000</v>
      </c>
      <c r="H21" s="2"/>
      <c r="I21" s="2">
        <f t="shared" si="1"/>
        <v>62150</v>
      </c>
    </row>
    <row r="22" spans="1:13">
      <c r="A22" s="1" t="s">
        <v>35</v>
      </c>
      <c r="D22" s="2"/>
      <c r="E22" s="2">
        <v>885</v>
      </c>
      <c r="F22" s="2"/>
      <c r="G22" s="2"/>
      <c r="H22" s="2"/>
      <c r="I22" s="2">
        <f t="shared" si="1"/>
        <v>885</v>
      </c>
    </row>
    <row r="23" spans="1:13">
      <c r="A23" s="1" t="s">
        <v>117</v>
      </c>
      <c r="D23" s="2">
        <v>430</v>
      </c>
      <c r="E23" s="2"/>
      <c r="F23" s="2"/>
      <c r="G23" s="2"/>
      <c r="H23" s="2">
        <f t="shared" ref="H23:H30" si="2">D23+F23-E23-G23</f>
        <v>430</v>
      </c>
      <c r="I23" s="2"/>
    </row>
    <row r="24" spans="1:13">
      <c r="A24" s="1" t="s">
        <v>24</v>
      </c>
      <c r="D24" s="2">
        <v>5000</v>
      </c>
      <c r="E24" s="2"/>
      <c r="F24" s="2"/>
      <c r="G24" s="2"/>
      <c r="H24" s="2">
        <f t="shared" si="2"/>
        <v>5000</v>
      </c>
      <c r="I24" s="2"/>
    </row>
    <row r="25" spans="1:13">
      <c r="A25" s="1" t="s">
        <v>98</v>
      </c>
      <c r="D25" s="2"/>
      <c r="E25" s="2"/>
      <c r="F25" s="2">
        <v>2000</v>
      </c>
      <c r="G25" s="2"/>
      <c r="H25" s="2">
        <f t="shared" si="2"/>
        <v>2000</v>
      </c>
      <c r="I25" s="2"/>
    </row>
    <row r="26" spans="1:13">
      <c r="A26" s="1" t="s">
        <v>25</v>
      </c>
      <c r="D26" s="2">
        <v>8000</v>
      </c>
      <c r="E26" s="2"/>
      <c r="F26" s="2">
        <v>7500</v>
      </c>
      <c r="G26" s="2"/>
      <c r="H26" s="2">
        <f t="shared" si="2"/>
        <v>15500</v>
      </c>
      <c r="I26" s="2"/>
    </row>
    <row r="27" spans="1:13">
      <c r="A27" s="1" t="s">
        <v>72</v>
      </c>
      <c r="D27" s="2">
        <v>2000</v>
      </c>
      <c r="E27" s="2"/>
      <c r="F27" s="2"/>
      <c r="G27" s="2"/>
      <c r="H27" s="2">
        <f t="shared" si="2"/>
        <v>2000</v>
      </c>
      <c r="I27" s="2"/>
    </row>
    <row r="28" spans="1:13">
      <c r="A28" s="1" t="s">
        <v>26</v>
      </c>
      <c r="D28" s="2">
        <v>1000</v>
      </c>
      <c r="E28" s="2"/>
      <c r="F28" s="2">
        <v>2000</v>
      </c>
      <c r="G28" s="2"/>
      <c r="H28" s="2">
        <f t="shared" si="2"/>
        <v>3000</v>
      </c>
      <c r="I28" s="2"/>
    </row>
    <row r="29" spans="1:13">
      <c r="A29" s="1" t="s">
        <v>71</v>
      </c>
      <c r="D29" s="2"/>
      <c r="E29" s="2"/>
      <c r="F29" s="2">
        <v>1250</v>
      </c>
      <c r="G29" s="2"/>
      <c r="H29" s="2">
        <f t="shared" si="2"/>
        <v>1250</v>
      </c>
      <c r="I29" s="2"/>
    </row>
    <row r="30" spans="1:13">
      <c r="A30" s="1" t="s">
        <v>33</v>
      </c>
      <c r="D30" s="28">
        <f>summary!AQ32</f>
        <v>2000</v>
      </c>
      <c r="E30" s="28"/>
      <c r="F30" s="28"/>
      <c r="G30" s="28"/>
      <c r="H30" s="28">
        <f t="shared" si="2"/>
        <v>2000</v>
      </c>
      <c r="I30" s="28"/>
      <c r="J30" s="10"/>
      <c r="K30" s="10"/>
      <c r="L30" s="10"/>
      <c r="M30" s="10"/>
    </row>
    <row r="31" spans="1:13" ht="15" thickBot="1">
      <c r="D31" s="9">
        <f>SUM(D7:D30)</f>
        <v>196835</v>
      </c>
      <c r="E31" s="9">
        <f>SUM(E7:E30)</f>
        <v>196835</v>
      </c>
      <c r="F31" s="9">
        <f t="shared" ref="F31:G31" si="3">SUM(F7:F30)</f>
        <v>52750</v>
      </c>
      <c r="G31" s="9">
        <f t="shared" si="3"/>
        <v>52750</v>
      </c>
      <c r="H31" s="9">
        <f>SUM(H7:H30)</f>
        <v>207585</v>
      </c>
      <c r="I31" s="9">
        <f>SUM(I7:I30)</f>
        <v>207585</v>
      </c>
      <c r="J31" s="1">
        <f>SUM(J29:J30)</f>
        <v>0</v>
      </c>
      <c r="K31" s="1">
        <f>SUM(K29:K30)</f>
        <v>0</v>
      </c>
      <c r="L31" s="1">
        <f>SUM(L7:L28)</f>
        <v>0</v>
      </c>
      <c r="M31" s="1">
        <f>SUM(M7:M28)</f>
        <v>0</v>
      </c>
    </row>
    <row r="32" spans="1:13" ht="15" thickTop="1">
      <c r="F32" s="2"/>
      <c r="G32" s="2"/>
      <c r="H32" s="2"/>
      <c r="I32" s="2"/>
      <c r="J32" s="10">
        <f>K31-J31</f>
        <v>0</v>
      </c>
      <c r="K32" s="10"/>
      <c r="L32" s="10"/>
      <c r="M32" s="10">
        <f>J32</f>
        <v>0</v>
      </c>
    </row>
    <row r="33" spans="6:13">
      <c r="F33" s="2"/>
      <c r="G33" s="2"/>
      <c r="H33" s="2"/>
      <c r="I33" s="2"/>
      <c r="J33" s="1">
        <f>SUM(J31:J32)</f>
        <v>0</v>
      </c>
      <c r="K33" s="1">
        <f>SUM(K31:K32)</f>
        <v>0</v>
      </c>
      <c r="L33" s="1">
        <f t="shared" ref="L33:M33" si="4">SUM(L31:L32)</f>
        <v>0</v>
      </c>
      <c r="M33" s="1">
        <f t="shared" si="4"/>
        <v>0</v>
      </c>
    </row>
    <row r="34" spans="6:13">
      <c r="F34" s="2"/>
      <c r="G34" s="2"/>
      <c r="H34" s="2"/>
      <c r="I34" s="2"/>
      <c r="J34" s="1">
        <f>J33-K33</f>
        <v>0</v>
      </c>
      <c r="L34" s="1">
        <f>L33-M33</f>
        <v>0</v>
      </c>
    </row>
  </sheetData>
  <mergeCells count="2">
    <mergeCell ref="F5:G5"/>
    <mergeCell ref="H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A7" sqref="A7"/>
    </sheetView>
  </sheetViews>
  <sheetFormatPr defaultColWidth="9.1796875" defaultRowHeight="12.5"/>
  <cols>
    <col min="1" max="1" width="4.1796875" style="11" customWidth="1"/>
    <col min="2" max="5" width="9.1796875" style="11"/>
    <col min="6" max="6" width="12.7265625" style="11" customWidth="1"/>
    <col min="7" max="8" width="12.7265625" style="2" customWidth="1"/>
    <col min="9" max="16384" width="9.1796875" style="11"/>
  </cols>
  <sheetData>
    <row r="1" spans="1:8" ht="13">
      <c r="A1" s="18" t="str">
        <f>'Adjusted TB'!A1</f>
        <v xml:space="preserve">Lay's Lush Landscape Sales &amp; Service, Inc. </v>
      </c>
    </row>
    <row r="2" spans="1:8" ht="13">
      <c r="A2" s="14" t="s">
        <v>44</v>
      </c>
    </row>
    <row r="3" spans="1:8" ht="13">
      <c r="A3" s="14" t="s">
        <v>118</v>
      </c>
    </row>
    <row r="6" spans="1:8" ht="13">
      <c r="A6" s="14" t="s">
        <v>45</v>
      </c>
    </row>
    <row r="7" spans="1:8">
      <c r="A7" s="12" t="s">
        <v>68</v>
      </c>
      <c r="G7" s="2">
        <f>'Adjusted TB'!I21</f>
        <v>62150</v>
      </c>
    </row>
    <row r="8" spans="1:8">
      <c r="A8" s="12" t="s">
        <v>35</v>
      </c>
      <c r="G8" s="28">
        <v>885</v>
      </c>
      <c r="H8" s="2">
        <f>G7+G8</f>
        <v>63035</v>
      </c>
    </row>
    <row r="9" spans="1:8">
      <c r="A9" s="11" t="s">
        <v>119</v>
      </c>
      <c r="B9" s="12"/>
      <c r="H9" s="28">
        <f>'Adjusted TB'!H23</f>
        <v>430</v>
      </c>
    </row>
    <row r="10" spans="1:8" ht="13">
      <c r="A10" s="14" t="s">
        <v>46</v>
      </c>
      <c r="H10" s="2">
        <f>H8-H9</f>
        <v>62605</v>
      </c>
    </row>
    <row r="11" spans="1:8" ht="13">
      <c r="A11" s="14" t="s">
        <v>120</v>
      </c>
    </row>
    <row r="12" spans="1:8" ht="13">
      <c r="A12" s="14"/>
      <c r="B12" s="1" t="s">
        <v>24</v>
      </c>
      <c r="G12" s="2">
        <v>5000</v>
      </c>
    </row>
    <row r="13" spans="1:8" ht="13">
      <c r="A13" s="14"/>
      <c r="B13" s="1" t="s">
        <v>98</v>
      </c>
      <c r="G13" s="2">
        <v>2000</v>
      </c>
    </row>
    <row r="14" spans="1:8" ht="13">
      <c r="A14" s="14"/>
      <c r="B14" s="1" t="s">
        <v>25</v>
      </c>
      <c r="G14" s="2">
        <v>15500</v>
      </c>
    </row>
    <row r="15" spans="1:8" ht="13">
      <c r="A15" s="14"/>
      <c r="B15" s="1" t="s">
        <v>72</v>
      </c>
      <c r="G15" s="2">
        <v>2000</v>
      </c>
    </row>
    <row r="16" spans="1:8" ht="13">
      <c r="A16" s="14"/>
      <c r="B16" s="1" t="s">
        <v>26</v>
      </c>
      <c r="G16" s="2">
        <v>3000</v>
      </c>
    </row>
    <row r="17" spans="1:8" ht="13">
      <c r="A17" s="14"/>
      <c r="B17" s="1" t="s">
        <v>71</v>
      </c>
      <c r="G17" s="28">
        <v>1250</v>
      </c>
    </row>
    <row r="18" spans="1:8">
      <c r="B18" s="1" t="s">
        <v>62</v>
      </c>
      <c r="H18" s="28">
        <f>SUM(G12:G17)</f>
        <v>28750</v>
      </c>
    </row>
    <row r="19" spans="1:8">
      <c r="B19" s="15"/>
      <c r="G19" s="24"/>
      <c r="H19" s="24"/>
    </row>
    <row r="20" spans="1:8" ht="13">
      <c r="A20" s="14" t="s">
        <v>121</v>
      </c>
      <c r="B20" s="15"/>
      <c r="G20" s="24"/>
      <c r="H20" s="24">
        <f>H10-H18</f>
        <v>33855</v>
      </c>
    </row>
    <row r="21" spans="1:8">
      <c r="A21" s="11" t="s">
        <v>61</v>
      </c>
      <c r="B21" s="15"/>
      <c r="G21" s="24"/>
      <c r="H21" s="24"/>
    </row>
    <row r="22" spans="1:8" ht="13">
      <c r="A22" s="16"/>
      <c r="B22" s="1" t="s">
        <v>33</v>
      </c>
      <c r="C22" s="15"/>
      <c r="D22" s="15"/>
      <c r="E22" s="15"/>
      <c r="F22" s="15"/>
      <c r="H22" s="28">
        <v>-2000</v>
      </c>
    </row>
    <row r="23" spans="1:8">
      <c r="A23" s="15"/>
      <c r="B23" s="15"/>
      <c r="C23" s="15"/>
      <c r="D23" s="15"/>
      <c r="E23" s="15"/>
      <c r="F23" s="15"/>
      <c r="G23" s="24"/>
      <c r="H23" s="24"/>
    </row>
    <row r="24" spans="1:8" ht="13.5" thickBot="1">
      <c r="A24" s="16" t="s">
        <v>122</v>
      </c>
      <c r="B24" s="15"/>
      <c r="C24" s="15"/>
      <c r="D24" s="15"/>
      <c r="E24" s="15"/>
      <c r="F24" s="15"/>
      <c r="G24" s="24"/>
      <c r="H24" s="29">
        <f>H20+H22</f>
        <v>31855</v>
      </c>
    </row>
    <row r="25" spans="1:8" ht="13" thickTop="1">
      <c r="A25" s="15"/>
      <c r="B25" s="15"/>
      <c r="C25" s="15"/>
      <c r="D25" s="15"/>
      <c r="E25" s="15"/>
      <c r="F25" s="15"/>
      <c r="G25" s="24"/>
      <c r="H25" s="24"/>
    </row>
    <row r="26" spans="1:8">
      <c r="A26" s="15"/>
      <c r="B26" s="15"/>
      <c r="C26" s="15"/>
      <c r="D26" s="15"/>
      <c r="E26" s="15"/>
      <c r="F26" s="15"/>
      <c r="G26" s="24"/>
      <c r="H26" s="24"/>
    </row>
    <row r="27" spans="1:8">
      <c r="A27" s="15"/>
      <c r="B27" s="15"/>
      <c r="C27" s="15"/>
      <c r="D27" s="15"/>
      <c r="E27" s="15"/>
      <c r="F27" s="15"/>
      <c r="G27" s="24"/>
      <c r="H27" s="24"/>
    </row>
    <row r="28" spans="1:8">
      <c r="A28" s="15"/>
      <c r="B28" s="15"/>
      <c r="C28" s="15"/>
      <c r="D28" s="15"/>
      <c r="E28" s="15"/>
      <c r="F28" s="15"/>
      <c r="G28" s="24"/>
      <c r="H28" s="24"/>
    </row>
    <row r="29" spans="1:8">
      <c r="A29" s="15"/>
      <c r="B29" s="15"/>
      <c r="C29" s="15"/>
      <c r="D29" s="15"/>
      <c r="E29" s="15"/>
      <c r="F29" s="15"/>
      <c r="G29" s="24"/>
      <c r="H29" s="24"/>
    </row>
    <row r="30" spans="1:8" ht="13">
      <c r="A30" s="16"/>
      <c r="B30" s="15"/>
      <c r="C30" s="15"/>
      <c r="D30" s="15"/>
      <c r="E30" s="15"/>
      <c r="F30" s="15"/>
      <c r="G30" s="24"/>
      <c r="H30" s="24"/>
    </row>
    <row r="31" spans="1:8" ht="13">
      <c r="A31" s="16"/>
      <c r="B31" s="15"/>
      <c r="C31" s="15"/>
      <c r="D31" s="15"/>
      <c r="E31" s="15"/>
      <c r="F31" s="15"/>
      <c r="G31" s="24"/>
      <c r="H31" s="24"/>
    </row>
    <row r="32" spans="1:8">
      <c r="A32" s="15"/>
      <c r="B32" s="15"/>
      <c r="C32" s="15"/>
      <c r="D32" s="15"/>
      <c r="E32" s="15"/>
      <c r="F32" s="15"/>
      <c r="G32" s="24"/>
      <c r="H32" s="24"/>
    </row>
    <row r="33" spans="1:8">
      <c r="A33" s="15"/>
      <c r="B33" s="15"/>
      <c r="C33" s="15"/>
      <c r="D33" s="15"/>
      <c r="E33" s="15"/>
      <c r="F33" s="15"/>
      <c r="G33" s="24"/>
      <c r="H33" s="24"/>
    </row>
    <row r="34" spans="1:8">
      <c r="A34" s="15"/>
      <c r="B34" s="15"/>
      <c r="C34" s="15"/>
      <c r="D34" s="15"/>
      <c r="E34" s="15"/>
      <c r="F34" s="15"/>
      <c r="G34" s="24"/>
      <c r="H34" s="24"/>
    </row>
    <row r="35" spans="1:8">
      <c r="A35" s="15"/>
      <c r="B35" s="15"/>
      <c r="C35" s="15"/>
      <c r="D35" s="15"/>
      <c r="E35" s="15"/>
      <c r="F35" s="15"/>
      <c r="G35" s="24"/>
      <c r="H35" s="24"/>
    </row>
    <row r="36" spans="1:8">
      <c r="A36" s="15"/>
      <c r="B36" s="15"/>
      <c r="C36" s="15"/>
      <c r="D36" s="15"/>
      <c r="E36" s="15"/>
      <c r="F36" s="15"/>
      <c r="G36" s="24"/>
      <c r="H36" s="24"/>
    </row>
    <row r="37" spans="1:8">
      <c r="A37" s="15"/>
      <c r="B37" s="15"/>
      <c r="C37" s="15"/>
      <c r="D37" s="15"/>
      <c r="E37" s="15"/>
      <c r="F37" s="15"/>
      <c r="G37" s="24"/>
      <c r="H37" s="24"/>
    </row>
    <row r="38" spans="1:8">
      <c r="A38" s="15"/>
      <c r="B38" s="15"/>
      <c r="C38" s="15"/>
      <c r="D38" s="15"/>
      <c r="E38" s="15"/>
      <c r="F38" s="15"/>
      <c r="G38" s="24"/>
      <c r="H38" s="24"/>
    </row>
    <row r="39" spans="1:8" ht="13">
      <c r="A39" s="16"/>
      <c r="B39" s="15"/>
      <c r="C39" s="15"/>
      <c r="D39" s="15"/>
      <c r="E39" s="15"/>
      <c r="F39" s="15"/>
      <c r="G39" s="24"/>
      <c r="H39" s="30"/>
    </row>
    <row r="42" spans="1:8" ht="13">
      <c r="A42" s="16"/>
      <c r="B42" s="15"/>
      <c r="C42" s="15"/>
      <c r="D42" s="15"/>
      <c r="E42" s="15"/>
      <c r="F42" s="15"/>
      <c r="G42" s="24"/>
      <c r="H42" s="24"/>
    </row>
    <row r="43" spans="1:8">
      <c r="A43" s="15"/>
      <c r="B43" s="15"/>
      <c r="C43" s="15"/>
      <c r="D43" s="15"/>
      <c r="E43" s="15"/>
      <c r="F43" s="15"/>
      <c r="G43" s="24"/>
      <c r="H43" s="24"/>
    </row>
    <row r="44" spans="1:8" ht="13">
      <c r="A44" s="16"/>
      <c r="B44" s="15"/>
      <c r="C44" s="15"/>
      <c r="D44" s="15"/>
      <c r="E44" s="15"/>
      <c r="F44" s="15"/>
      <c r="G44" s="24"/>
      <c r="H44" s="24"/>
    </row>
    <row r="45" spans="1:8">
      <c r="A45" s="15"/>
      <c r="B45" s="15"/>
      <c r="C45" s="15"/>
      <c r="D45" s="15"/>
      <c r="E45" s="15"/>
      <c r="F45" s="15"/>
      <c r="G45" s="24"/>
      <c r="H45" s="24"/>
    </row>
    <row r="46" spans="1:8">
      <c r="A46" s="15"/>
      <c r="B46" s="15"/>
      <c r="C46" s="15"/>
      <c r="D46" s="15"/>
      <c r="E46" s="15"/>
      <c r="F46" s="15"/>
      <c r="G46" s="24"/>
      <c r="H46" s="24"/>
    </row>
    <row r="47" spans="1:8">
      <c r="A47" s="15"/>
      <c r="B47" s="15"/>
      <c r="C47" s="15"/>
      <c r="D47" s="15"/>
      <c r="E47" s="15"/>
      <c r="F47" s="15"/>
      <c r="G47" s="24"/>
      <c r="H47" s="24"/>
    </row>
    <row r="48" spans="1:8">
      <c r="A48" s="15"/>
      <c r="B48" s="15"/>
      <c r="C48" s="15"/>
      <c r="D48" s="15"/>
      <c r="E48" s="15"/>
      <c r="F48" s="15"/>
      <c r="G48" s="24"/>
      <c r="H48" s="24"/>
    </row>
    <row r="49" spans="1:8">
      <c r="A49" s="15"/>
      <c r="B49" s="15"/>
      <c r="C49" s="15"/>
      <c r="D49" s="15"/>
      <c r="E49" s="15"/>
      <c r="F49" s="15"/>
      <c r="G49" s="24"/>
      <c r="H49" s="24"/>
    </row>
    <row r="50" spans="1:8">
      <c r="A50" s="15"/>
      <c r="B50" s="15"/>
      <c r="C50" s="15"/>
      <c r="D50" s="15"/>
      <c r="E50" s="15"/>
      <c r="F50" s="15"/>
      <c r="G50" s="24"/>
      <c r="H50" s="24"/>
    </row>
    <row r="51" spans="1:8">
      <c r="A51" s="15"/>
      <c r="B51" s="15"/>
      <c r="C51" s="15"/>
      <c r="D51" s="15"/>
      <c r="E51" s="15"/>
      <c r="F51" s="15"/>
      <c r="G51" s="24"/>
      <c r="H51" s="24"/>
    </row>
    <row r="52" spans="1:8">
      <c r="A52" s="15"/>
      <c r="B52" s="15"/>
      <c r="C52" s="15"/>
      <c r="D52" s="15"/>
      <c r="E52" s="15"/>
      <c r="F52" s="15"/>
      <c r="G52" s="24"/>
      <c r="H52" s="24"/>
    </row>
    <row r="53" spans="1:8" ht="13">
      <c r="A53" s="16"/>
      <c r="B53" s="15"/>
      <c r="C53" s="15"/>
      <c r="D53" s="15"/>
      <c r="E53" s="15"/>
      <c r="F53" s="15"/>
      <c r="G53" s="24"/>
      <c r="H53" s="24"/>
    </row>
    <row r="54" spans="1:8">
      <c r="A54" s="15"/>
      <c r="B54" s="15"/>
      <c r="C54" s="15"/>
      <c r="D54" s="15"/>
      <c r="E54" s="15"/>
      <c r="F54" s="15"/>
      <c r="G54" s="24"/>
      <c r="H54" s="24"/>
    </row>
    <row r="55" spans="1:8" ht="13">
      <c r="A55" s="16"/>
      <c r="B55" s="15"/>
      <c r="C55" s="15"/>
      <c r="D55" s="15"/>
      <c r="E55" s="15"/>
      <c r="F55" s="15"/>
      <c r="G55" s="24"/>
      <c r="H55" s="30"/>
    </row>
    <row r="56" spans="1:8">
      <c r="A56" s="15"/>
      <c r="B56" s="15"/>
      <c r="C56" s="15"/>
      <c r="D56" s="15"/>
      <c r="E56" s="15"/>
      <c r="F56" s="15"/>
      <c r="G56" s="24"/>
      <c r="H56" s="24"/>
    </row>
    <row r="57" spans="1:8">
      <c r="A57" s="15"/>
      <c r="B57" s="15"/>
      <c r="C57" s="15"/>
      <c r="D57" s="15"/>
      <c r="E57" s="15"/>
      <c r="F57" s="15"/>
      <c r="G57" s="24"/>
      <c r="H57" s="24"/>
    </row>
    <row r="58" spans="1:8">
      <c r="A58" s="15"/>
      <c r="B58" s="15"/>
      <c r="C58" s="15"/>
      <c r="D58" s="15"/>
      <c r="E58" s="15"/>
      <c r="F58" s="15"/>
      <c r="G58" s="24"/>
      <c r="H58" s="24"/>
    </row>
    <row r="59" spans="1:8">
      <c r="A59" s="15"/>
      <c r="B59" s="15"/>
      <c r="C59" s="15"/>
      <c r="D59" s="15"/>
      <c r="E59" s="15"/>
      <c r="F59" s="15"/>
      <c r="G59" s="24"/>
      <c r="H59" s="24"/>
    </row>
    <row r="60" spans="1:8">
      <c r="A60" s="15"/>
      <c r="B60" s="15"/>
      <c r="C60" s="15"/>
      <c r="D60" s="15"/>
      <c r="E60" s="15"/>
      <c r="F60" s="15"/>
      <c r="G60" s="24"/>
      <c r="H60" s="24"/>
    </row>
    <row r="61" spans="1:8">
      <c r="A61" s="15"/>
      <c r="B61" s="15"/>
      <c r="C61" s="15"/>
      <c r="D61" s="15"/>
      <c r="E61" s="15"/>
      <c r="F61" s="15"/>
      <c r="G61" s="24"/>
      <c r="H61" s="24"/>
    </row>
    <row r="62" spans="1:8">
      <c r="A62" s="15"/>
      <c r="B62" s="15"/>
      <c r="C62" s="15"/>
      <c r="D62" s="15"/>
      <c r="E62" s="15"/>
      <c r="F62" s="15"/>
      <c r="G62" s="24"/>
      <c r="H62" s="24"/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3" sqref="E13"/>
    </sheetView>
  </sheetViews>
  <sheetFormatPr defaultColWidth="9.1796875" defaultRowHeight="12.5"/>
  <cols>
    <col min="1" max="5" width="9.1796875" style="11"/>
    <col min="6" max="6" width="12.7265625" style="11" customWidth="1"/>
    <col min="7" max="7" width="13.1796875" style="11" customWidth="1"/>
    <col min="8" max="16384" width="9.1796875" style="11"/>
  </cols>
  <sheetData>
    <row r="1" spans="1:7" ht="13">
      <c r="A1" s="14" t="str">
        <f>'Income statement'!A1</f>
        <v xml:space="preserve">Lay's Lush Landscape Sales &amp; Service, Inc. </v>
      </c>
    </row>
    <row r="2" spans="1:7" ht="13">
      <c r="A2" s="14" t="s">
        <v>134</v>
      </c>
    </row>
    <row r="3" spans="1:7" ht="13">
      <c r="A3" s="14" t="str">
        <f>'Income statement'!A3</f>
        <v>For the Six-month ended June 30, 2016</v>
      </c>
    </row>
    <row r="6" spans="1:7">
      <c r="A6" s="11" t="s">
        <v>123</v>
      </c>
      <c r="F6" s="11">
        <v>0</v>
      </c>
    </row>
    <row r="7" spans="1:7">
      <c r="A7" s="11" t="s">
        <v>131</v>
      </c>
      <c r="F7" s="28">
        <f>'Income statement'!H24</f>
        <v>31855</v>
      </c>
      <c r="G7" s="2"/>
    </row>
    <row r="8" spans="1:7" ht="13.5" thickBot="1">
      <c r="A8" s="14" t="s">
        <v>124</v>
      </c>
      <c r="F8" s="34">
        <f>SUM(F6:F7)</f>
        <v>31855</v>
      </c>
      <c r="G8" s="30"/>
    </row>
    <row r="9" spans="1:7" ht="13.5" thickTop="1">
      <c r="A9" s="14"/>
      <c r="G9" s="3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9" workbookViewId="0">
      <selection activeCell="G13" sqref="G13"/>
    </sheetView>
  </sheetViews>
  <sheetFormatPr defaultColWidth="9.1796875" defaultRowHeight="12.5"/>
  <cols>
    <col min="1" max="1" width="4.1796875" style="11" customWidth="1"/>
    <col min="2" max="4" width="9.1796875" style="11"/>
    <col min="5" max="5" width="12.26953125" style="11" customWidth="1"/>
    <col min="6" max="8" width="12.7265625" style="11" customWidth="1"/>
    <col min="9" max="16384" width="9.1796875" style="11"/>
  </cols>
  <sheetData>
    <row r="1" spans="1:10" ht="13">
      <c r="A1" s="14" t="str">
        <f>'Income statement'!A1</f>
        <v xml:space="preserve">Lay's Lush Landscape Sales &amp; Service, Inc. </v>
      </c>
    </row>
    <row r="2" spans="1:10" ht="13">
      <c r="A2" s="14" t="s">
        <v>47</v>
      </c>
    </row>
    <row r="3" spans="1:10" ht="13">
      <c r="A3" s="17" t="s">
        <v>133</v>
      </c>
    </row>
    <row r="6" spans="1:10" ht="13">
      <c r="A6" s="14" t="s">
        <v>48</v>
      </c>
    </row>
    <row r="8" spans="1:10" ht="13">
      <c r="A8" s="14" t="s">
        <v>49</v>
      </c>
    </row>
    <row r="9" spans="1:10">
      <c r="B9" s="1" t="s">
        <v>5</v>
      </c>
      <c r="G9" s="13">
        <v>140335</v>
      </c>
      <c r="J9" s="1"/>
    </row>
    <row r="10" spans="1:10">
      <c r="B10" s="1" t="s">
        <v>69</v>
      </c>
      <c r="G10" s="13">
        <v>5500</v>
      </c>
      <c r="J10" s="1"/>
    </row>
    <row r="11" spans="1:10">
      <c r="B11" s="1" t="s">
        <v>73</v>
      </c>
      <c r="G11" s="13">
        <v>1000</v>
      </c>
      <c r="J11" s="1"/>
    </row>
    <row r="12" spans="1:10">
      <c r="B12" s="1" t="s">
        <v>66</v>
      </c>
      <c r="G12" s="13">
        <v>3000</v>
      </c>
      <c r="J12" s="1"/>
    </row>
    <row r="13" spans="1:10">
      <c r="B13" s="1" t="s">
        <v>83</v>
      </c>
      <c r="G13" s="32">
        <v>570</v>
      </c>
      <c r="J13" s="1"/>
    </row>
    <row r="14" spans="1:10" ht="13">
      <c r="B14" s="14" t="s">
        <v>50</v>
      </c>
      <c r="H14" s="22">
        <f>SUM(G9:G13)</f>
        <v>150405</v>
      </c>
    </row>
    <row r="15" spans="1:10" ht="13">
      <c r="H15" s="14"/>
    </row>
    <row r="16" spans="1:10" ht="13">
      <c r="A16" s="14" t="s">
        <v>51</v>
      </c>
      <c r="H16" s="14"/>
    </row>
    <row r="17" spans="1:9" ht="13">
      <c r="B17" s="11" t="s">
        <v>63</v>
      </c>
      <c r="F17" s="2">
        <v>16000</v>
      </c>
      <c r="G17" s="2"/>
      <c r="H17" s="22"/>
    </row>
    <row r="18" spans="1:9" ht="13">
      <c r="B18" s="11" t="s">
        <v>125</v>
      </c>
      <c r="F18" s="28">
        <v>-2000</v>
      </c>
      <c r="G18" s="2">
        <f>F17+F18</f>
        <v>14000</v>
      </c>
      <c r="H18" s="22"/>
    </row>
    <row r="19" spans="1:9" ht="13">
      <c r="B19" s="11" t="s">
        <v>82</v>
      </c>
      <c r="F19" s="2">
        <v>10000</v>
      </c>
      <c r="G19" s="2"/>
      <c r="H19" s="22"/>
    </row>
    <row r="20" spans="1:9" ht="13">
      <c r="B20" s="11" t="s">
        <v>126</v>
      </c>
      <c r="F20" s="28">
        <v>-1250</v>
      </c>
      <c r="G20" s="28">
        <f>F19+F20</f>
        <v>8750</v>
      </c>
      <c r="H20" s="22"/>
    </row>
    <row r="21" spans="1:9" ht="13">
      <c r="B21" s="14" t="s">
        <v>52</v>
      </c>
      <c r="F21" s="2"/>
      <c r="G21" s="2"/>
      <c r="H21" s="33">
        <f>SUM(G17:G20)</f>
        <v>22750</v>
      </c>
    </row>
    <row r="22" spans="1:9" ht="13.5" thickBot="1">
      <c r="A22" s="14" t="s">
        <v>53</v>
      </c>
      <c r="F22" s="2"/>
      <c r="G22" s="2"/>
      <c r="H22" s="31">
        <f>SUM(H14:H21)</f>
        <v>173155</v>
      </c>
    </row>
    <row r="23" spans="1:9" ht="13" thickTop="1"/>
    <row r="25" spans="1:9" ht="13">
      <c r="A25" s="14" t="s">
        <v>54</v>
      </c>
    </row>
    <row r="27" spans="1:9" ht="13">
      <c r="A27" s="14" t="s">
        <v>55</v>
      </c>
    </row>
    <row r="28" spans="1:9">
      <c r="B28" s="1" t="s">
        <v>14</v>
      </c>
      <c r="G28" s="2">
        <v>1800</v>
      </c>
      <c r="H28" s="2"/>
      <c r="I28" s="2"/>
    </row>
    <row r="29" spans="1:9">
      <c r="B29" s="1" t="s">
        <v>127</v>
      </c>
      <c r="G29" s="2">
        <v>8000</v>
      </c>
      <c r="H29" s="2"/>
      <c r="I29" s="2"/>
    </row>
    <row r="30" spans="1:9">
      <c r="B30" s="1" t="s">
        <v>107</v>
      </c>
      <c r="G30" s="2">
        <v>7500</v>
      </c>
      <c r="H30" s="2"/>
      <c r="I30" s="2"/>
    </row>
    <row r="31" spans="1:9">
      <c r="B31" s="1" t="s">
        <v>102</v>
      </c>
      <c r="G31" s="28">
        <v>60000</v>
      </c>
      <c r="H31" s="2"/>
      <c r="I31" s="2"/>
    </row>
    <row r="32" spans="1:9" ht="13">
      <c r="B32" s="14" t="s">
        <v>57</v>
      </c>
      <c r="G32" s="2"/>
      <c r="H32" s="22">
        <f>SUM(G28:G31)</f>
        <v>77300</v>
      </c>
      <c r="I32" s="2"/>
    </row>
    <row r="33" spans="1:9" ht="13">
      <c r="G33" s="2"/>
      <c r="H33" s="22"/>
      <c r="I33" s="2"/>
    </row>
    <row r="34" spans="1:9" ht="13">
      <c r="A34" s="14" t="s">
        <v>59</v>
      </c>
      <c r="G34" s="2"/>
      <c r="H34" s="22"/>
      <c r="I34" s="2"/>
    </row>
    <row r="35" spans="1:9" ht="13">
      <c r="A35" s="14"/>
      <c r="B35" s="11" t="s">
        <v>56</v>
      </c>
      <c r="G35" s="2"/>
      <c r="H35" s="33">
        <f>46000-8000</f>
        <v>38000</v>
      </c>
      <c r="I35" s="2"/>
    </row>
    <row r="36" spans="1:9" ht="13">
      <c r="A36" s="14" t="s">
        <v>60</v>
      </c>
      <c r="G36" s="2"/>
      <c r="H36" s="22">
        <f>H32+H35</f>
        <v>115300</v>
      </c>
      <c r="I36" s="2"/>
    </row>
    <row r="37" spans="1:9">
      <c r="G37" s="2"/>
      <c r="H37" s="2"/>
      <c r="I37" s="2"/>
    </row>
    <row r="38" spans="1:9" ht="13">
      <c r="A38" s="14" t="s">
        <v>132</v>
      </c>
      <c r="G38" s="2"/>
      <c r="H38" s="2"/>
      <c r="I38" s="2"/>
    </row>
    <row r="39" spans="1:9">
      <c r="B39" s="11" t="s">
        <v>128</v>
      </c>
      <c r="G39" s="24">
        <v>26000</v>
      </c>
      <c r="I39" s="2"/>
    </row>
    <row r="40" spans="1:9" ht="13">
      <c r="B40" s="11" t="s">
        <v>129</v>
      </c>
      <c r="G40" s="28">
        <f>'Income statement'!H24</f>
        <v>31855</v>
      </c>
      <c r="H40" s="30"/>
      <c r="I40" s="2"/>
    </row>
    <row r="41" spans="1:9" ht="13">
      <c r="B41" s="14" t="s">
        <v>130</v>
      </c>
      <c r="G41" s="2"/>
      <c r="H41" s="30">
        <f>G39+G40</f>
        <v>57855</v>
      </c>
      <c r="I41" s="2"/>
    </row>
    <row r="42" spans="1:9" ht="13.5" thickBot="1">
      <c r="A42" s="14" t="s">
        <v>58</v>
      </c>
      <c r="G42" s="2"/>
      <c r="H42" s="31">
        <f>H41+H36</f>
        <v>173155</v>
      </c>
      <c r="I42" s="2"/>
    </row>
    <row r="43" spans="1:9" ht="13" thickTop="1">
      <c r="G43" s="2"/>
      <c r="H43" s="2"/>
      <c r="I43" s="2"/>
    </row>
    <row r="44" spans="1:9">
      <c r="G44" s="2"/>
      <c r="H44" s="2"/>
      <c r="I44" s="2"/>
    </row>
    <row r="45" spans="1:9">
      <c r="G45" s="2"/>
      <c r="H45" s="2"/>
      <c r="I45" s="2"/>
    </row>
    <row r="46" spans="1:9">
      <c r="G46" s="2"/>
      <c r="H46" s="2"/>
      <c r="I46" s="2"/>
    </row>
  </sheetData>
  <pageMargins left="0.7" right="0.7" top="0.75" bottom="0.75" header="0.3" footer="0.3"/>
  <pageSetup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4" sqref="A4"/>
    </sheetView>
  </sheetViews>
  <sheetFormatPr defaultRowHeight="14.5"/>
  <cols>
    <col min="1" max="1" width="4.54296875" customWidth="1"/>
    <col min="2" max="2" width="4.26953125" customWidth="1"/>
    <col min="8" max="8" width="13.1796875" customWidth="1"/>
  </cols>
  <sheetData>
    <row r="1" spans="1:8">
      <c r="A1" s="36" t="str">
        <f>'Balance Sheet'!A1</f>
        <v xml:space="preserve">Lay's Lush Landscape Sales &amp; Service, Inc. </v>
      </c>
      <c r="B1" s="11"/>
      <c r="C1" s="11"/>
      <c r="D1" s="11"/>
      <c r="E1" s="11"/>
      <c r="F1" s="11"/>
      <c r="G1" s="11"/>
      <c r="H1" s="11"/>
    </row>
    <row r="2" spans="1:8">
      <c r="A2" s="14" t="s">
        <v>135</v>
      </c>
      <c r="B2" s="11"/>
      <c r="C2" s="11"/>
      <c r="D2" s="11"/>
      <c r="E2" s="11"/>
      <c r="F2" s="11"/>
      <c r="G2" s="11"/>
      <c r="H2" s="11"/>
    </row>
    <row r="3" spans="1:8">
      <c r="A3" s="11" t="str">
        <f>'Income statement'!A3</f>
        <v>For the Six-month ended June 30, 2016</v>
      </c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49" t="s">
        <v>149</v>
      </c>
    </row>
    <row r="5" spans="1:8">
      <c r="A5" s="11"/>
      <c r="B5" s="11"/>
      <c r="C5" s="11"/>
      <c r="D5" s="11"/>
      <c r="E5" s="11"/>
      <c r="F5" s="11"/>
      <c r="G5" s="11"/>
      <c r="H5" s="37">
        <v>2016</v>
      </c>
    </row>
    <row r="6" spans="1:8">
      <c r="A6" s="38" t="s">
        <v>136</v>
      </c>
      <c r="B6" s="38"/>
      <c r="C6" s="38"/>
      <c r="D6" s="38"/>
      <c r="E6" s="38"/>
      <c r="F6" s="38"/>
      <c r="G6" s="38"/>
      <c r="H6" s="39"/>
    </row>
    <row r="7" spans="1:8">
      <c r="A7" s="40"/>
      <c r="B7" s="41" t="s">
        <v>137</v>
      </c>
      <c r="C7" s="40"/>
      <c r="D7" s="40"/>
      <c r="E7" s="40"/>
      <c r="F7" s="40"/>
      <c r="G7" s="40"/>
      <c r="H7" s="42">
        <f>'Income statement'!H24</f>
        <v>31855</v>
      </c>
    </row>
    <row r="8" spans="1:8">
      <c r="A8" s="38"/>
      <c r="B8" s="43" t="s">
        <v>138</v>
      </c>
      <c r="C8" s="38"/>
      <c r="D8" s="38"/>
      <c r="E8" s="38"/>
      <c r="F8" s="38"/>
      <c r="G8" s="38"/>
      <c r="H8" s="39"/>
    </row>
    <row r="9" spans="1:8">
      <c r="A9" s="38"/>
      <c r="B9" s="43" t="s">
        <v>139</v>
      </c>
      <c r="C9" s="38"/>
      <c r="D9" s="38"/>
      <c r="E9" s="38"/>
      <c r="F9" s="38"/>
      <c r="G9" s="38"/>
      <c r="H9" s="39"/>
    </row>
    <row r="10" spans="1:8">
      <c r="A10" s="40"/>
      <c r="B10" s="41" t="s">
        <v>140</v>
      </c>
      <c r="C10" s="40"/>
      <c r="D10" s="40"/>
      <c r="E10" s="40"/>
      <c r="F10" s="40"/>
      <c r="G10" s="40"/>
      <c r="H10" s="2">
        <f>2000+1250</f>
        <v>3250</v>
      </c>
    </row>
    <row r="11" spans="1:8">
      <c r="A11" s="38"/>
      <c r="B11" s="43" t="s">
        <v>141</v>
      </c>
      <c r="C11" s="38"/>
      <c r="D11" s="38"/>
      <c r="E11" s="38"/>
      <c r="F11" s="38"/>
      <c r="G11" s="38"/>
      <c r="H11" s="2">
        <f>-'Balance Sheet'!G10</f>
        <v>-5500</v>
      </c>
    </row>
    <row r="12" spans="1:8">
      <c r="A12" s="38"/>
      <c r="B12" s="43" t="s">
        <v>151</v>
      </c>
      <c r="C12" s="38"/>
      <c r="D12" s="38"/>
      <c r="E12" s="38"/>
      <c r="F12" s="38"/>
      <c r="G12" s="38"/>
      <c r="H12" s="2">
        <f>-'Balance Sheet'!G11</f>
        <v>-1000</v>
      </c>
    </row>
    <row r="13" spans="1:8">
      <c r="A13" s="38"/>
      <c r="B13" s="43" t="s">
        <v>150</v>
      </c>
      <c r="C13" s="38"/>
      <c r="D13" s="38"/>
      <c r="E13" s="38"/>
      <c r="F13" s="38"/>
      <c r="G13" s="38"/>
      <c r="H13" s="2">
        <v>-3000</v>
      </c>
    </row>
    <row r="14" spans="1:8">
      <c r="A14" s="38"/>
      <c r="B14" s="43" t="s">
        <v>142</v>
      </c>
      <c r="C14" s="38"/>
      <c r="D14" s="38"/>
      <c r="E14" s="38"/>
      <c r="F14" s="38"/>
      <c r="G14" s="38"/>
      <c r="H14" s="24">
        <f>-'Balance Sheet'!G13</f>
        <v>-570</v>
      </c>
    </row>
    <row r="15" spans="1:8">
      <c r="A15" s="38"/>
      <c r="B15" s="43" t="s">
        <v>158</v>
      </c>
      <c r="C15" s="38"/>
      <c r="D15" s="38"/>
      <c r="E15" s="38"/>
      <c r="F15" s="38"/>
      <c r="G15" s="38"/>
      <c r="H15" s="24">
        <f>'Balance Sheet'!G28</f>
        <v>1800</v>
      </c>
    </row>
    <row r="16" spans="1:8">
      <c r="A16" s="38"/>
      <c r="B16" s="43" t="s">
        <v>159</v>
      </c>
      <c r="C16" s="38"/>
      <c r="D16" s="38"/>
      <c r="E16" s="38"/>
      <c r="F16" s="38"/>
      <c r="G16" s="38"/>
      <c r="H16" s="24">
        <v>7500</v>
      </c>
    </row>
    <row r="17" spans="1:8">
      <c r="A17" s="38"/>
      <c r="B17" s="43" t="s">
        <v>160</v>
      </c>
      <c r="C17" s="38"/>
      <c r="D17" s="38"/>
      <c r="E17" s="38"/>
      <c r="F17" s="38"/>
      <c r="G17" s="38"/>
      <c r="H17" s="28">
        <v>60000</v>
      </c>
    </row>
    <row r="18" spans="1:8">
      <c r="A18" s="11"/>
      <c r="B18" s="41"/>
      <c r="C18" s="44" t="s">
        <v>143</v>
      </c>
      <c r="D18" s="40"/>
      <c r="E18" s="45"/>
      <c r="F18" s="45"/>
      <c r="G18" s="45"/>
      <c r="H18" s="46">
        <f>SUM(H7:H17)</f>
        <v>94335</v>
      </c>
    </row>
    <row r="19" spans="1:8">
      <c r="A19" s="11"/>
      <c r="B19" s="41"/>
      <c r="C19" s="41"/>
      <c r="D19" s="40"/>
      <c r="E19" s="45"/>
      <c r="F19" s="45"/>
      <c r="G19" s="45"/>
      <c r="H19" s="47"/>
    </row>
    <row r="20" spans="1:8">
      <c r="A20" s="38" t="s">
        <v>144</v>
      </c>
      <c r="B20" s="11"/>
      <c r="C20" s="11"/>
      <c r="D20" s="11"/>
      <c r="E20" s="11"/>
      <c r="F20" s="11"/>
      <c r="G20" s="11"/>
      <c r="H20" s="2"/>
    </row>
    <row r="21" spans="1:8">
      <c r="A21" s="11"/>
      <c r="B21" s="48" t="s">
        <v>152</v>
      </c>
      <c r="C21" s="11"/>
      <c r="D21" s="11"/>
      <c r="E21" s="11"/>
      <c r="F21" s="11"/>
      <c r="G21" s="11"/>
      <c r="H21" s="28">
        <v>-10000</v>
      </c>
    </row>
    <row r="22" spans="1:8">
      <c r="A22" s="11"/>
      <c r="B22" s="11"/>
      <c r="C22" s="44" t="s">
        <v>156</v>
      </c>
      <c r="D22" s="11"/>
      <c r="E22" s="11"/>
      <c r="F22" s="11"/>
      <c r="G22" s="11"/>
      <c r="H22" s="46">
        <f>SUM(H21:H21)</f>
        <v>-10000</v>
      </c>
    </row>
    <row r="23" spans="1:8">
      <c r="A23" s="11"/>
      <c r="B23" s="11"/>
      <c r="C23" s="11"/>
      <c r="D23" s="11"/>
      <c r="E23" s="11"/>
      <c r="F23" s="11"/>
      <c r="G23" s="11"/>
      <c r="H23" s="2"/>
    </row>
    <row r="24" spans="1:8">
      <c r="A24" s="38" t="s">
        <v>145</v>
      </c>
      <c r="B24" s="11"/>
      <c r="C24" s="11"/>
      <c r="D24" s="11"/>
      <c r="E24" s="11"/>
      <c r="F24" s="11"/>
      <c r="G24" s="11"/>
      <c r="H24" s="2"/>
    </row>
    <row r="25" spans="1:8">
      <c r="A25" s="11"/>
      <c r="B25" s="11" t="s">
        <v>153</v>
      </c>
      <c r="C25" s="11"/>
      <c r="D25" s="11"/>
      <c r="E25" s="11"/>
      <c r="F25" s="11"/>
      <c r="G25" s="11"/>
      <c r="H25" s="2">
        <v>10000</v>
      </c>
    </row>
    <row r="26" spans="1:8">
      <c r="A26" s="11"/>
      <c r="B26" s="11" t="s">
        <v>34</v>
      </c>
      <c r="C26" s="11"/>
      <c r="D26" s="11"/>
      <c r="E26" s="11"/>
      <c r="F26" s="11"/>
      <c r="G26" s="11"/>
      <c r="H26" s="2">
        <v>46000</v>
      </c>
    </row>
    <row r="27" spans="1:8">
      <c r="A27" s="11"/>
      <c r="B27" s="11"/>
      <c r="C27" s="44" t="s">
        <v>157</v>
      </c>
      <c r="D27" s="11"/>
      <c r="E27" s="11"/>
      <c r="F27" s="11"/>
      <c r="G27" s="11"/>
      <c r="H27" s="46">
        <f>SUM(H25:H26)</f>
        <v>56000</v>
      </c>
    </row>
    <row r="28" spans="1:8">
      <c r="A28" s="11" t="s">
        <v>146</v>
      </c>
      <c r="B28" s="11"/>
      <c r="C28" s="11"/>
      <c r="D28" s="11"/>
      <c r="E28" s="11"/>
      <c r="F28" s="11"/>
      <c r="G28" s="11"/>
      <c r="H28" s="2">
        <f>H27+H22+H18</f>
        <v>140335</v>
      </c>
    </row>
    <row r="29" spans="1:8">
      <c r="A29" s="11" t="s">
        <v>147</v>
      </c>
      <c r="B29" s="11"/>
      <c r="C29" s="11"/>
      <c r="D29" s="11"/>
      <c r="E29" s="11"/>
      <c r="F29" s="11"/>
      <c r="G29" s="11"/>
      <c r="H29" s="51">
        <v>0</v>
      </c>
    </row>
    <row r="30" spans="1:8" ht="15" thickBot="1">
      <c r="A30" s="14" t="s">
        <v>148</v>
      </c>
      <c r="B30" s="11"/>
      <c r="C30" s="11"/>
      <c r="D30" s="11"/>
      <c r="E30" s="11"/>
      <c r="F30" s="11"/>
      <c r="G30" s="11"/>
      <c r="H30" s="31">
        <f>H28+H29</f>
        <v>140335</v>
      </c>
    </row>
    <row r="31" spans="1:8" ht="15" thickTop="1"/>
    <row r="32" spans="1:8">
      <c r="A32" s="11" t="s">
        <v>154</v>
      </c>
    </row>
    <row r="33" spans="2:8" ht="15" thickBot="1">
      <c r="B33" s="11" t="s">
        <v>155</v>
      </c>
      <c r="H33" s="50">
        <f>16000</f>
        <v>16000</v>
      </c>
    </row>
    <row r="34" spans="2:8" ht="15" thickTop="1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20" workbookViewId="0">
      <selection activeCell="I35" sqref="I35"/>
    </sheetView>
  </sheetViews>
  <sheetFormatPr defaultRowHeight="14.5"/>
  <cols>
    <col min="1" max="1" width="19.1796875" style="1" customWidth="1"/>
    <col min="2" max="16" width="11.7265625" style="1" customWidth="1"/>
    <col min="17" max="19" width="11.7265625" customWidth="1"/>
  </cols>
  <sheetData>
    <row r="1" spans="1:9">
      <c r="A1" s="19" t="s">
        <v>111</v>
      </c>
    </row>
    <row r="2" spans="1:9">
      <c r="A2" s="19" t="s">
        <v>43</v>
      </c>
    </row>
    <row r="3" spans="1:9">
      <c r="A3" s="1" t="s">
        <v>112</v>
      </c>
    </row>
    <row r="5" spans="1:9">
      <c r="C5" s="20"/>
      <c r="D5" s="65" t="s">
        <v>39</v>
      </c>
      <c r="E5" s="65"/>
      <c r="F5" s="65" t="s">
        <v>161</v>
      </c>
      <c r="G5" s="65"/>
      <c r="H5" s="65" t="s">
        <v>43</v>
      </c>
      <c r="I5" s="65"/>
    </row>
    <row r="6" spans="1:9" ht="15">
      <c r="A6" s="1" t="s">
        <v>36</v>
      </c>
      <c r="D6" s="21" t="s">
        <v>6</v>
      </c>
      <c r="E6" s="21" t="s">
        <v>4</v>
      </c>
      <c r="F6" s="21" t="s">
        <v>6</v>
      </c>
      <c r="G6" s="21" t="s">
        <v>4</v>
      </c>
      <c r="H6" s="21" t="s">
        <v>6</v>
      </c>
      <c r="I6" s="21" t="s">
        <v>4</v>
      </c>
    </row>
    <row r="7" spans="1:9">
      <c r="A7" s="1" t="s">
        <v>5</v>
      </c>
      <c r="D7" s="2">
        <v>140335</v>
      </c>
      <c r="E7" s="2"/>
      <c r="F7" s="2"/>
      <c r="G7" s="2"/>
      <c r="H7" s="2">
        <v>140335</v>
      </c>
      <c r="I7" s="2"/>
    </row>
    <row r="8" spans="1:9">
      <c r="A8" s="1" t="s">
        <v>69</v>
      </c>
      <c r="D8" s="2">
        <v>5500</v>
      </c>
      <c r="E8" s="2"/>
      <c r="F8" s="2"/>
      <c r="G8" s="2"/>
      <c r="H8" s="2">
        <v>5500</v>
      </c>
      <c r="I8" s="2"/>
    </row>
    <row r="9" spans="1:9">
      <c r="A9" s="1" t="s">
        <v>73</v>
      </c>
      <c r="D9" s="2">
        <v>1000</v>
      </c>
      <c r="E9" s="2"/>
      <c r="F9" s="2"/>
      <c r="G9" s="2"/>
      <c r="H9" s="2">
        <v>1000</v>
      </c>
      <c r="I9" s="2"/>
    </row>
    <row r="10" spans="1:9">
      <c r="A10" s="1" t="s">
        <v>66</v>
      </c>
      <c r="D10" s="2">
        <v>3000</v>
      </c>
      <c r="E10" s="2"/>
      <c r="F10" s="2"/>
      <c r="G10" s="2"/>
      <c r="H10" s="2">
        <v>3000</v>
      </c>
      <c r="I10" s="2"/>
    </row>
    <row r="11" spans="1:9">
      <c r="A11" s="1" t="s">
        <v>83</v>
      </c>
      <c r="D11" s="2">
        <v>570</v>
      </c>
      <c r="E11" s="2"/>
      <c r="F11" s="2"/>
      <c r="G11" s="2"/>
      <c r="H11" s="2">
        <v>570</v>
      </c>
      <c r="I11" s="2"/>
    </row>
    <row r="12" spans="1:9">
      <c r="A12" s="1" t="s">
        <v>63</v>
      </c>
      <c r="D12" s="2">
        <v>16000</v>
      </c>
      <c r="E12" s="2"/>
      <c r="F12" s="2"/>
      <c r="G12" s="2"/>
      <c r="H12" s="2">
        <v>16000</v>
      </c>
      <c r="I12" s="2"/>
    </row>
    <row r="13" spans="1:9">
      <c r="A13" s="1" t="s">
        <v>113</v>
      </c>
      <c r="D13" s="2"/>
      <c r="E13" s="2">
        <v>2000</v>
      </c>
      <c r="F13" s="2"/>
      <c r="G13" s="2"/>
      <c r="H13" s="2"/>
      <c r="I13" s="2">
        <v>2000</v>
      </c>
    </row>
    <row r="14" spans="1:9">
      <c r="A14" s="1" t="s">
        <v>82</v>
      </c>
      <c r="D14" s="2">
        <v>10000</v>
      </c>
      <c r="E14" s="2"/>
      <c r="F14" s="2"/>
      <c r="G14" s="2"/>
      <c r="H14" s="2">
        <v>10000</v>
      </c>
      <c r="I14" s="2"/>
    </row>
    <row r="15" spans="1:9">
      <c r="A15" s="1" t="s">
        <v>114</v>
      </c>
      <c r="D15" s="2"/>
      <c r="E15" s="2">
        <v>1250</v>
      </c>
      <c r="F15" s="2"/>
      <c r="G15" s="2"/>
      <c r="H15" s="2"/>
      <c r="I15" s="2">
        <v>1250</v>
      </c>
    </row>
    <row r="16" spans="1:9">
      <c r="A16" s="1" t="s">
        <v>14</v>
      </c>
      <c r="D16" s="2"/>
      <c r="E16" s="2">
        <v>1800</v>
      </c>
      <c r="F16" s="2"/>
      <c r="G16" s="2"/>
      <c r="H16" s="2"/>
      <c r="I16" s="2">
        <v>1800</v>
      </c>
    </row>
    <row r="17" spans="1:9">
      <c r="A17" s="1" t="s">
        <v>34</v>
      </c>
      <c r="D17" s="2"/>
      <c r="E17" s="2">
        <v>46000</v>
      </c>
      <c r="F17" s="2"/>
      <c r="G17" s="2"/>
      <c r="H17" s="2"/>
      <c r="I17" s="2">
        <v>46000</v>
      </c>
    </row>
    <row r="18" spans="1:9">
      <c r="A18" s="1" t="s">
        <v>107</v>
      </c>
      <c r="D18" s="2"/>
      <c r="E18" s="2">
        <v>7500</v>
      </c>
      <c r="F18" s="2"/>
      <c r="G18" s="2"/>
      <c r="H18" s="2"/>
      <c r="I18" s="2">
        <v>7500</v>
      </c>
    </row>
    <row r="19" spans="1:9">
      <c r="A19" s="1" t="s">
        <v>102</v>
      </c>
      <c r="D19" s="2"/>
      <c r="E19" s="2">
        <v>60000</v>
      </c>
      <c r="F19" s="2"/>
      <c r="G19" s="2"/>
      <c r="H19" s="2"/>
      <c r="I19" s="2">
        <v>60000</v>
      </c>
    </row>
    <row r="20" spans="1:9">
      <c r="A20" s="1" t="s">
        <v>115</v>
      </c>
      <c r="D20" s="2"/>
      <c r="E20" s="2">
        <v>26000</v>
      </c>
      <c r="F20" s="2"/>
      <c r="G20" s="2"/>
      <c r="H20" s="2"/>
      <c r="I20" s="2">
        <v>26000</v>
      </c>
    </row>
    <row r="21" spans="1:9">
      <c r="A21" s="1" t="s">
        <v>129</v>
      </c>
      <c r="D21" s="2"/>
      <c r="E21" s="2"/>
      <c r="F21" s="2"/>
      <c r="G21" s="2">
        <f>F33</f>
        <v>31855</v>
      </c>
      <c r="H21" s="2"/>
      <c r="I21" s="2">
        <f>G21</f>
        <v>31855</v>
      </c>
    </row>
    <row r="22" spans="1:9">
      <c r="A22" s="1" t="s">
        <v>116</v>
      </c>
      <c r="D22" s="2"/>
      <c r="E22" s="2">
        <v>62150</v>
      </c>
      <c r="F22" s="2">
        <v>62150</v>
      </c>
      <c r="G22" s="2"/>
      <c r="H22" s="2"/>
      <c r="I22" s="2"/>
    </row>
    <row r="23" spans="1:9">
      <c r="A23" s="1" t="s">
        <v>35</v>
      </c>
      <c r="D23" s="2"/>
      <c r="E23" s="2">
        <v>885</v>
      </c>
      <c r="F23" s="2">
        <v>885</v>
      </c>
      <c r="G23" s="2"/>
      <c r="H23" s="2"/>
      <c r="I23" s="2"/>
    </row>
    <row r="24" spans="1:9">
      <c r="A24" s="1" t="s">
        <v>117</v>
      </c>
      <c r="D24" s="2">
        <v>430</v>
      </c>
      <c r="E24" s="2"/>
      <c r="F24" s="2"/>
      <c r="G24" s="2">
        <v>430</v>
      </c>
      <c r="H24" s="2"/>
      <c r="I24" s="2"/>
    </row>
    <row r="25" spans="1:9">
      <c r="A25" s="1" t="s">
        <v>24</v>
      </c>
      <c r="D25" s="2">
        <v>5000</v>
      </c>
      <c r="E25" s="2"/>
      <c r="F25" s="2"/>
      <c r="G25" s="2">
        <v>5000</v>
      </c>
      <c r="H25" s="2"/>
      <c r="I25" s="2"/>
    </row>
    <row r="26" spans="1:9">
      <c r="A26" s="1" t="s">
        <v>98</v>
      </c>
      <c r="D26" s="2">
        <v>2000</v>
      </c>
      <c r="E26" s="2"/>
      <c r="F26" s="2"/>
      <c r="G26" s="2">
        <v>2000</v>
      </c>
      <c r="H26" s="2"/>
      <c r="I26" s="2"/>
    </row>
    <row r="27" spans="1:9">
      <c r="A27" s="1" t="s">
        <v>25</v>
      </c>
      <c r="D27" s="24">
        <v>15500</v>
      </c>
      <c r="E27" s="24"/>
      <c r="F27" s="2"/>
      <c r="G27" s="24">
        <v>15500</v>
      </c>
      <c r="H27" s="24"/>
      <c r="I27" s="24"/>
    </row>
    <row r="28" spans="1:9">
      <c r="A28" s="1" t="s">
        <v>72</v>
      </c>
      <c r="D28" s="24">
        <v>2000</v>
      </c>
      <c r="E28" s="24"/>
      <c r="F28" s="2"/>
      <c r="G28" s="24">
        <v>2000</v>
      </c>
      <c r="H28" s="24"/>
      <c r="I28" s="24"/>
    </row>
    <row r="29" spans="1:9">
      <c r="A29" s="1" t="s">
        <v>26</v>
      </c>
      <c r="D29" s="24">
        <v>3000</v>
      </c>
      <c r="E29" s="24"/>
      <c r="F29" s="2"/>
      <c r="G29" s="24">
        <v>3000</v>
      </c>
      <c r="H29" s="24"/>
      <c r="I29" s="24"/>
    </row>
    <row r="30" spans="1:9">
      <c r="A30" s="1" t="s">
        <v>71</v>
      </c>
      <c r="D30" s="2">
        <v>1250</v>
      </c>
      <c r="E30" s="2"/>
      <c r="F30" s="2"/>
      <c r="G30" s="2">
        <v>1250</v>
      </c>
      <c r="H30" s="2"/>
      <c r="I30" s="2"/>
    </row>
    <row r="31" spans="1:9">
      <c r="A31" s="1" t="s">
        <v>33</v>
      </c>
      <c r="D31" s="2">
        <v>2000</v>
      </c>
      <c r="E31" s="2"/>
      <c r="F31" s="2"/>
      <c r="G31" s="2">
        <v>2000</v>
      </c>
      <c r="H31" s="2"/>
      <c r="I31" s="2"/>
    </row>
    <row r="32" spans="1:9">
      <c r="A32" s="1" t="s">
        <v>162</v>
      </c>
      <c r="D32" s="2"/>
      <c r="E32" s="2"/>
      <c r="F32" s="2">
        <f>SUM(G24:G31)</f>
        <v>31180</v>
      </c>
      <c r="G32" s="2">
        <f>F22+F23</f>
        <v>63035</v>
      </c>
      <c r="H32" s="2"/>
      <c r="I32" s="2"/>
    </row>
    <row r="33" spans="1:9">
      <c r="A33" s="1" t="s">
        <v>162</v>
      </c>
      <c r="D33" s="2"/>
      <c r="E33" s="2"/>
      <c r="F33" s="2">
        <f>G32-F32</f>
        <v>31855</v>
      </c>
      <c r="G33" s="2"/>
      <c r="H33" s="2"/>
      <c r="I33" s="2">
        <f>G32-F33-F32</f>
        <v>0</v>
      </c>
    </row>
    <row r="34" spans="1:9" ht="15" thickBot="1">
      <c r="D34" s="9">
        <v>207585</v>
      </c>
      <c r="E34" s="9">
        <v>207585</v>
      </c>
      <c r="F34" s="9">
        <f>SUM(F7:F33)</f>
        <v>126070</v>
      </c>
      <c r="G34" s="9">
        <f>SUM(G7:G33)</f>
        <v>126070</v>
      </c>
      <c r="H34" s="9">
        <f>SUM(H7:H33)</f>
        <v>176405</v>
      </c>
      <c r="I34" s="9">
        <f>SUM(I7:I33)</f>
        <v>176405</v>
      </c>
    </row>
    <row r="35" spans="1:9" ht="15" thickTop="1"/>
  </sheetData>
  <mergeCells count="3"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20" workbookViewId="0">
      <selection activeCell="B40" sqref="B40"/>
    </sheetView>
  </sheetViews>
  <sheetFormatPr defaultColWidth="9.1796875" defaultRowHeight="12.5"/>
  <cols>
    <col min="1" max="4" width="9.1796875" style="52"/>
    <col min="5" max="5" width="12.1796875" style="55" customWidth="1"/>
    <col min="6" max="16384" width="9.1796875" style="52"/>
  </cols>
  <sheetData>
    <row r="1" spans="1:5" ht="13">
      <c r="A1" s="53" t="s">
        <v>167</v>
      </c>
    </row>
    <row r="3" spans="1:5" ht="13">
      <c r="A3" s="52" t="s">
        <v>168</v>
      </c>
      <c r="B3" s="53" t="s">
        <v>169</v>
      </c>
    </row>
    <row r="5" spans="1:5">
      <c r="B5" s="54" t="s">
        <v>170</v>
      </c>
      <c r="C5" s="54"/>
      <c r="E5" s="56">
        <f>'Balance Sheet'!H14</f>
        <v>150405</v>
      </c>
    </row>
    <row r="6" spans="1:5">
      <c r="B6" s="52" t="s">
        <v>55</v>
      </c>
      <c r="E6" s="55">
        <f>'Balance Sheet'!H32</f>
        <v>77300</v>
      </c>
    </row>
    <row r="8" spans="1:5" ht="13.5" thickBot="1">
      <c r="D8" s="57" t="s">
        <v>171</v>
      </c>
      <c r="E8" s="58">
        <f>E5/E6</f>
        <v>1.9457309184993532</v>
      </c>
    </row>
    <row r="9" spans="1:5" ht="13" thickTop="1"/>
    <row r="11" spans="1:5" ht="13">
      <c r="A11" s="52" t="s">
        <v>172</v>
      </c>
      <c r="B11" s="53" t="s">
        <v>173</v>
      </c>
    </row>
    <row r="13" spans="1:5">
      <c r="B13" s="54" t="s">
        <v>174</v>
      </c>
      <c r="C13" s="54"/>
      <c r="E13" s="56">
        <f>E5-'Balance Sheet'!G11-'Balance Sheet'!G12-'Balance Sheet'!G13</f>
        <v>145835</v>
      </c>
    </row>
    <row r="14" spans="1:5">
      <c r="B14" s="52" t="s">
        <v>55</v>
      </c>
      <c r="E14" s="55">
        <f>E6</f>
        <v>77300</v>
      </c>
    </row>
    <row r="16" spans="1:5" ht="13.5" thickBot="1">
      <c r="D16" s="57" t="s">
        <v>171</v>
      </c>
      <c r="E16" s="58">
        <f>E13/E14</f>
        <v>1.8866106080206986</v>
      </c>
    </row>
    <row r="17" spans="1:5" ht="13" thickTop="1"/>
    <row r="18" spans="1:5" ht="13">
      <c r="A18" s="52" t="s">
        <v>175</v>
      </c>
      <c r="B18" s="53" t="s">
        <v>176</v>
      </c>
    </row>
    <row r="20" spans="1:5">
      <c r="B20" s="54" t="s">
        <v>177</v>
      </c>
      <c r="C20" s="54"/>
      <c r="E20" s="56">
        <f>'Income statement'!H24</f>
        <v>31855</v>
      </c>
    </row>
    <row r="21" spans="1:5">
      <c r="B21" s="52" t="s">
        <v>178</v>
      </c>
      <c r="E21" s="55">
        <f>'Income statement'!H8</f>
        <v>63035</v>
      </c>
    </row>
    <row r="23" spans="1:5" ht="13.5" thickBot="1">
      <c r="D23" s="57" t="s">
        <v>171</v>
      </c>
      <c r="E23" s="59">
        <f>E20/E21</f>
        <v>0.50535416831918778</v>
      </c>
    </row>
    <row r="24" spans="1:5" ht="13" thickTop="1"/>
    <row r="26" spans="1:5" ht="13">
      <c r="A26" s="52" t="s">
        <v>179</v>
      </c>
      <c r="B26" s="53" t="s">
        <v>180</v>
      </c>
    </row>
    <row r="28" spans="1:5">
      <c r="B28" s="54" t="s">
        <v>177</v>
      </c>
      <c r="C28" s="54"/>
      <c r="E28" s="56">
        <f>E20</f>
        <v>31855</v>
      </c>
    </row>
    <row r="29" spans="1:5">
      <c r="B29" s="52" t="s">
        <v>181</v>
      </c>
      <c r="E29" s="55">
        <f>'Balance Sheet'!H22</f>
        <v>173155</v>
      </c>
    </row>
    <row r="31" spans="1:5" ht="13.5" thickBot="1">
      <c r="D31" s="57" t="s">
        <v>171</v>
      </c>
      <c r="E31" s="59">
        <f>E28/E29</f>
        <v>0.18396812104761628</v>
      </c>
    </row>
    <row r="32" spans="1:5" ht="13" thickTop="1"/>
    <row r="33" spans="1:2" ht="17.5">
      <c r="A33" s="60" t="s">
        <v>182</v>
      </c>
      <c r="B33" s="52" t="s">
        <v>183</v>
      </c>
    </row>
    <row r="34" spans="1:2">
      <c r="B34" s="52" t="s">
        <v>184</v>
      </c>
    </row>
    <row r="35" spans="1:2">
      <c r="B35" s="52" t="s">
        <v>185</v>
      </c>
    </row>
    <row r="36" spans="1:2">
      <c r="B36" s="52" t="s">
        <v>186</v>
      </c>
    </row>
    <row r="37" spans="1:2">
      <c r="B37" s="52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summary</vt:lpstr>
      <vt:lpstr>summary (2)</vt:lpstr>
      <vt:lpstr>journal entries</vt:lpstr>
      <vt:lpstr>Adjusting entries</vt:lpstr>
      <vt:lpstr>closing entries</vt:lpstr>
      <vt:lpstr>Balance Sheet (2)</vt:lpstr>
      <vt:lpstr>Ledger</vt:lpstr>
      <vt:lpstr>unadjusted TB</vt:lpstr>
      <vt:lpstr>Adjusted TB</vt:lpstr>
      <vt:lpstr>Income statement</vt:lpstr>
      <vt:lpstr>Retained earnings</vt:lpstr>
      <vt:lpstr>Balance Sheet</vt:lpstr>
      <vt:lpstr>Cash flow</vt:lpstr>
      <vt:lpstr>Post closing TB</vt:lpstr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Jhong</dc:creator>
  <cp:lastModifiedBy>Judy Schlagel</cp:lastModifiedBy>
  <dcterms:created xsi:type="dcterms:W3CDTF">2017-11-19T12:15:30Z</dcterms:created>
  <dcterms:modified xsi:type="dcterms:W3CDTF">2018-02-15T16:46:35Z</dcterms:modified>
</cp:coreProperties>
</file>